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640" windowHeight="4890" tabRatio="898" firstSheet="3" activeTab="11"/>
  </bookViews>
  <sheets>
    <sheet name="Variation" sheetId="19" r:id="rId1"/>
    <sheet name="Pareto for Time" sheetId="22" r:id="rId2"/>
    <sheet name="Pareto1-Class" sheetId="7" r:id="rId3"/>
    <sheet name="Pareto -HM" sheetId="6" r:id="rId4"/>
    <sheet name="PEN" sheetId="8" r:id="rId5"/>
    <sheet name="CheckSheet" sheetId="15" r:id="rId6"/>
    <sheet name="BrainstormingHW" sheetId="9" r:id="rId7"/>
    <sheet name="C_E - HW" sheetId="10" r:id="rId8"/>
    <sheet name="CAT-HW" sheetId="12" r:id="rId9"/>
    <sheet name="why-whyHM" sheetId="13" r:id="rId10"/>
    <sheet name="Histogram" sheetId="4" r:id="rId11"/>
    <sheet name="4 Machines" sheetId="20" r:id="rId12"/>
    <sheet name="Analize varaition" sheetId="5" r:id="rId13"/>
    <sheet name="scatter correl" sheetId="17" r:id="rId14"/>
    <sheet name="strength" sheetId="21" r:id="rId15"/>
    <sheet name="Centre" sheetId="25" r:id="rId16"/>
    <sheet name="Ppk Cpk" sheetId="28" r:id="rId17"/>
    <sheet name="Box Plot" sheetId="26" r:id="rId18"/>
    <sheet name="analize" sheetId="27" r:id="rId19"/>
    <sheet name="Xbar R chart" sheetId="30" r:id="rId20"/>
    <sheet name="I MR  chart" sheetId="31" r:id="rId21"/>
    <sheet name="Component Search" sheetId="34" r:id="rId22"/>
    <sheet name="CompoSearch Demo" sheetId="35" r:id="rId23"/>
    <sheet name="Comp Search Demo2" sheetId="37" r:id="rId24"/>
    <sheet name="Sheet1" sheetId="38" r:id="rId25"/>
    <sheet name="Sheet2" sheetId="39" r:id="rId26"/>
    <sheet name="Sheet3" sheetId="40" r:id="rId27"/>
  </sheets>
  <definedNames>
    <definedName name="_xlnm._FilterDatabase" localSheetId="1" hidden="1">'Pareto for Time'!$A$1:$C$1</definedName>
    <definedName name="_xlnm._FilterDatabase" localSheetId="3" hidden="1">'Pareto -HM'!$K$3:$O$103</definedName>
    <definedName name="_xlnm._FilterDatabase" localSheetId="2" hidden="1">'Pareto1-Class'!$F$1:$G$1</definedName>
    <definedName name="_xlnm._FilterDatabase" localSheetId="24" hidden="1">Sheet1!$B$1:$B$101</definedName>
    <definedName name="_xlnm._FilterDatabase" localSheetId="0" hidden="1">Variation!$B$1:$D$1</definedName>
  </definedNames>
  <calcPr calcId="125725"/>
</workbook>
</file>

<file path=xl/calcChain.xml><?xml version="1.0" encoding="utf-8"?>
<calcChain xmlns="http://schemas.openxmlformats.org/spreadsheetml/2006/main">
  <c r="F104" i="20"/>
  <c r="F105"/>
  <c r="F106"/>
  <c r="F109"/>
  <c r="F112" s="1"/>
  <c r="F114" s="1"/>
  <c r="F121"/>
  <c r="F123"/>
  <c r="I2" i="7"/>
  <c r="J2" s="1"/>
  <c r="D9" i="40"/>
  <c r="C9"/>
  <c r="D8"/>
  <c r="C8"/>
  <c r="C10" s="1"/>
  <c r="I3" i="7" l="1"/>
  <c r="F122" i="20"/>
  <c r="F124" s="1"/>
  <c r="F111"/>
  <c r="F113" s="1"/>
  <c r="F115" s="1"/>
  <c r="F117"/>
  <c r="F119" s="1"/>
  <c r="F120" s="1"/>
  <c r="F116"/>
  <c r="F118" s="1"/>
  <c r="F110"/>
  <c r="E9" i="40"/>
  <c r="E8"/>
  <c r="G36" i="39"/>
  <c r="G35"/>
  <c r="G34"/>
  <c r="G33"/>
  <c r="G3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"/>
  <c r="G4"/>
  <c r="G2"/>
  <c r="C32"/>
  <c r="B32"/>
  <c r="B104" i="38"/>
  <c r="B103"/>
  <c r="B108"/>
  <c r="B107"/>
  <c r="B106"/>
  <c r="C20" i="25"/>
  <c r="B20"/>
  <c r="C19"/>
  <c r="B19"/>
  <c r="E104" i="20"/>
  <c r="E105"/>
  <c r="E106"/>
  <c r="E109"/>
  <c r="E112"/>
  <c r="E114" s="1"/>
  <c r="E116" s="1"/>
  <c r="C104"/>
  <c r="C105"/>
  <c r="C106"/>
  <c r="C109"/>
  <c r="D109"/>
  <c r="D121" s="1"/>
  <c r="D106"/>
  <c r="D105"/>
  <c r="D104"/>
  <c r="B19" i="19"/>
  <c r="C19"/>
  <c r="D19"/>
  <c r="F3"/>
  <c r="F5"/>
  <c r="F7"/>
  <c r="F9"/>
  <c r="F11"/>
  <c r="F13"/>
  <c r="F2"/>
  <c r="E3"/>
  <c r="E4"/>
  <c r="F4" s="1"/>
  <c r="E5"/>
  <c r="E6"/>
  <c r="F6" s="1"/>
  <c r="E7"/>
  <c r="E8"/>
  <c r="F8" s="1"/>
  <c r="E9"/>
  <c r="E10"/>
  <c r="F10" s="1"/>
  <c r="E11"/>
  <c r="E12"/>
  <c r="F12" s="1"/>
  <c r="E13"/>
  <c r="E14"/>
  <c r="F14" s="1"/>
  <c r="E2"/>
  <c r="C15"/>
  <c r="D15"/>
  <c r="C16"/>
  <c r="D16"/>
  <c r="C17"/>
  <c r="D17"/>
  <c r="C18"/>
  <c r="D18"/>
  <c r="B18"/>
  <c r="B16"/>
  <c r="B17" s="1"/>
  <c r="B15"/>
  <c r="C7" i="37"/>
  <c r="B7"/>
  <c r="C6"/>
  <c r="B6"/>
  <c r="H2" i="7"/>
  <c r="H3" s="1"/>
  <c r="H4" s="1"/>
  <c r="H5" s="1"/>
  <c r="H6" s="1"/>
  <c r="H7" s="1"/>
  <c r="H8" s="1"/>
  <c r="H9" s="1"/>
  <c r="H10" s="1"/>
  <c r="H11" s="1"/>
  <c r="H12" s="1"/>
  <c r="D7" i="35"/>
  <c r="C7"/>
  <c r="D6"/>
  <c r="C6"/>
  <c r="F15" i="19" l="1"/>
  <c r="F16" s="1"/>
  <c r="F17" s="1"/>
  <c r="C121" i="20"/>
  <c r="C110"/>
  <c r="E122"/>
  <c r="E123"/>
  <c r="D111"/>
  <c r="D113" s="1"/>
  <c r="D115" s="1"/>
  <c r="D122"/>
  <c r="D123"/>
  <c r="C123"/>
  <c r="C122"/>
  <c r="C124" s="1"/>
  <c r="E111"/>
  <c r="E113" s="1"/>
  <c r="E115" s="1"/>
  <c r="E118" s="1"/>
  <c r="E110"/>
  <c r="E121"/>
  <c r="J3" i="7"/>
  <c r="I4"/>
  <c r="D112" i="20"/>
  <c r="D114" s="1"/>
  <c r="D116" s="1"/>
  <c r="D118" s="1"/>
  <c r="B33" i="39"/>
  <c r="F2" s="1"/>
  <c r="D117" i="20"/>
  <c r="D119" s="1"/>
  <c r="D120" s="1"/>
  <c r="D110"/>
  <c r="C112"/>
  <c r="C114" s="1"/>
  <c r="C111"/>
  <c r="C113" s="1"/>
  <c r="C115" s="1"/>
  <c r="E117"/>
  <c r="E119" s="1"/>
  <c r="E120" s="1"/>
  <c r="E10" i="40"/>
  <c r="H2" i="39"/>
  <c r="F3"/>
  <c r="I2"/>
  <c r="B109" i="38"/>
  <c r="B110" s="1"/>
  <c r="B112" s="1"/>
  <c r="D7" i="37"/>
  <c r="D6"/>
  <c r="D8"/>
  <c r="E9" i="35"/>
  <c r="E7"/>
  <c r="E6"/>
  <c r="D22" i="34"/>
  <c r="C22"/>
  <c r="D21"/>
  <c r="C21"/>
  <c r="F4" i="39" l="1"/>
  <c r="H3"/>
  <c r="I3"/>
  <c r="I5" i="7"/>
  <c r="J4"/>
  <c r="D124" i="20"/>
  <c r="E124"/>
  <c r="C116"/>
  <c r="C118" s="1"/>
  <c r="C117"/>
  <c r="C119" s="1"/>
  <c r="C120" s="1"/>
  <c r="B111" i="38"/>
  <c r="B9" i="37"/>
  <c r="E8" i="35"/>
  <c r="E22" i="34"/>
  <c r="E23"/>
  <c r="E21"/>
  <c r="B15" i="28"/>
  <c r="D9" i="30"/>
  <c r="D21" s="1"/>
  <c r="E9"/>
  <c r="E21" s="1"/>
  <c r="F9"/>
  <c r="F21" s="1"/>
  <c r="G9"/>
  <c r="G21" s="1"/>
  <c r="H9"/>
  <c r="H21" s="1"/>
  <c r="I9"/>
  <c r="I21" s="1"/>
  <c r="J9"/>
  <c r="J21" s="1"/>
  <c r="K9"/>
  <c r="K21" s="1"/>
  <c r="L9"/>
  <c r="L21" s="1"/>
  <c r="M9"/>
  <c r="M21" s="1"/>
  <c r="N9"/>
  <c r="N21" s="1"/>
  <c r="O9"/>
  <c r="O21" s="1"/>
  <c r="P9"/>
  <c r="P21" s="1"/>
  <c r="Q9"/>
  <c r="Q21" s="1"/>
  <c r="R9"/>
  <c r="R21" s="1"/>
  <c r="S9"/>
  <c r="S21" s="1"/>
  <c r="T9"/>
  <c r="T21" s="1"/>
  <c r="U9"/>
  <c r="U21" s="1"/>
  <c r="V9"/>
  <c r="V21" s="1"/>
  <c r="W9"/>
  <c r="W21" s="1"/>
  <c r="X9"/>
  <c r="X21" s="1"/>
  <c r="Y9"/>
  <c r="Y21" s="1"/>
  <c r="Z9"/>
  <c r="Z21" s="1"/>
  <c r="AA9"/>
  <c r="AB9" s="1"/>
  <c r="E23" s="1"/>
  <c r="E22" s="1"/>
  <c r="C9"/>
  <c r="C21" s="1"/>
  <c r="D8"/>
  <c r="D15" s="1"/>
  <c r="E8"/>
  <c r="E15" s="1"/>
  <c r="F8"/>
  <c r="F15" s="1"/>
  <c r="G8"/>
  <c r="G15" s="1"/>
  <c r="H8"/>
  <c r="H15" s="1"/>
  <c r="I8"/>
  <c r="I15" s="1"/>
  <c r="J8"/>
  <c r="J15" s="1"/>
  <c r="K8"/>
  <c r="K15" s="1"/>
  <c r="L8"/>
  <c r="L15" s="1"/>
  <c r="M8"/>
  <c r="M15" s="1"/>
  <c r="N8"/>
  <c r="N15" s="1"/>
  <c r="O8"/>
  <c r="O15" s="1"/>
  <c r="P8"/>
  <c r="P15" s="1"/>
  <c r="Q8"/>
  <c r="Q15" s="1"/>
  <c r="R8"/>
  <c r="R15" s="1"/>
  <c r="S8"/>
  <c r="S15" s="1"/>
  <c r="T8"/>
  <c r="T15" s="1"/>
  <c r="U8"/>
  <c r="U15" s="1"/>
  <c r="V8"/>
  <c r="V15" s="1"/>
  <c r="W8"/>
  <c r="W15" s="1"/>
  <c r="X8"/>
  <c r="X15" s="1"/>
  <c r="Y8"/>
  <c r="Y15" s="1"/>
  <c r="Z8"/>
  <c r="Z15" s="1"/>
  <c r="AA8"/>
  <c r="AA15" s="1"/>
  <c r="C8"/>
  <c r="AB8" s="1"/>
  <c r="C4" i="27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"/>
  <c r="F20" i="26"/>
  <c r="G22"/>
  <c r="B26"/>
  <c r="F26"/>
  <c r="F17" i="30" l="1"/>
  <c r="H17"/>
  <c r="J17"/>
  <c r="L17"/>
  <c r="N17"/>
  <c r="P17"/>
  <c r="R17"/>
  <c r="T17"/>
  <c r="V17"/>
  <c r="X17"/>
  <c r="Z17"/>
  <c r="D17"/>
  <c r="E17"/>
  <c r="G17"/>
  <c r="I17"/>
  <c r="K17"/>
  <c r="M17"/>
  <c r="O17"/>
  <c r="Q17"/>
  <c r="S17"/>
  <c r="U17"/>
  <c r="W17"/>
  <c r="Y17"/>
  <c r="AA17"/>
  <c r="C17"/>
  <c r="I6" i="7"/>
  <c r="J5"/>
  <c r="F5" i="39"/>
  <c r="H4"/>
  <c r="I4"/>
  <c r="E4" i="27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C15" i="30"/>
  <c r="AA21"/>
  <c r="C23"/>
  <c r="C22" s="1"/>
  <c r="Z23"/>
  <c r="Z22" s="1"/>
  <c r="X23"/>
  <c r="X22" s="1"/>
  <c r="V23"/>
  <c r="V22" s="1"/>
  <c r="T23"/>
  <c r="T22" s="1"/>
  <c r="R23"/>
  <c r="R22" s="1"/>
  <c r="P23"/>
  <c r="P22" s="1"/>
  <c r="N23"/>
  <c r="N22" s="1"/>
  <c r="L23"/>
  <c r="L22" s="1"/>
  <c r="J23"/>
  <c r="J22" s="1"/>
  <c r="H23"/>
  <c r="H22" s="1"/>
  <c r="F23"/>
  <c r="F22" s="1"/>
  <c r="D23"/>
  <c r="D22" s="1"/>
  <c r="D4" i="27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AA23" i="30"/>
  <c r="AA22" s="1"/>
  <c r="Y23"/>
  <c r="Y22" s="1"/>
  <c r="W23"/>
  <c r="W22" s="1"/>
  <c r="U23"/>
  <c r="U22" s="1"/>
  <c r="S23"/>
  <c r="S22" s="1"/>
  <c r="Q23"/>
  <c r="Q22" s="1"/>
  <c r="O23"/>
  <c r="O22" s="1"/>
  <c r="M23"/>
  <c r="M22" s="1"/>
  <c r="K23"/>
  <c r="K22" s="1"/>
  <c r="I23"/>
  <c r="I22" s="1"/>
  <c r="G23"/>
  <c r="G22" s="1"/>
  <c r="E24" i="34"/>
  <c r="F6" i="39" l="1"/>
  <c r="H5"/>
  <c r="I5"/>
  <c r="I7" i="7"/>
  <c r="J6"/>
  <c r="AA18" i="30"/>
  <c r="AA16"/>
  <c r="W18"/>
  <c r="W16"/>
  <c r="S18"/>
  <c r="S16"/>
  <c r="O18"/>
  <c r="O16"/>
  <c r="K18"/>
  <c r="K16"/>
  <c r="G18"/>
  <c r="G16"/>
  <c r="D16"/>
  <c r="D18"/>
  <c r="X16"/>
  <c r="X18"/>
  <c r="T16"/>
  <c r="T18"/>
  <c r="P16"/>
  <c r="P18"/>
  <c r="L16"/>
  <c r="L18"/>
  <c r="H16"/>
  <c r="H18"/>
  <c r="C16"/>
  <c r="C18"/>
  <c r="Y18"/>
  <c r="Y16"/>
  <c r="U18"/>
  <c r="U16"/>
  <c r="Q18"/>
  <c r="Q16"/>
  <c r="M18"/>
  <c r="M16"/>
  <c r="I18"/>
  <c r="I16"/>
  <c r="E18"/>
  <c r="E16"/>
  <c r="Z16"/>
  <c r="Z18"/>
  <c r="V16"/>
  <c r="V18"/>
  <c r="R16"/>
  <c r="R18"/>
  <c r="N16"/>
  <c r="N18"/>
  <c r="J16"/>
  <c r="J18"/>
  <c r="F16"/>
  <c r="F18"/>
  <c r="F7" i="39" l="1"/>
  <c r="H6"/>
  <c r="I6"/>
  <c r="I8" i="7"/>
  <c r="J7"/>
  <c r="I9" l="1"/>
  <c r="J8"/>
  <c r="F8" i="39"/>
  <c r="H7"/>
  <c r="I7"/>
  <c r="F9" l="1"/>
  <c r="H8"/>
  <c r="I8"/>
  <c r="I10" i="7"/>
  <c r="J9"/>
  <c r="I11" l="1"/>
  <c r="J10"/>
  <c r="F10" i="39"/>
  <c r="H9"/>
  <c r="I9"/>
  <c r="F11" l="1"/>
  <c r="H10"/>
  <c r="I10"/>
  <c r="I12" i="7"/>
  <c r="J12" s="1"/>
  <c r="J11"/>
  <c r="F12" i="39" l="1"/>
  <c r="H11"/>
  <c r="I11"/>
  <c r="F13" l="1"/>
  <c r="H12"/>
  <c r="I12"/>
  <c r="F14" l="1"/>
  <c r="H13"/>
  <c r="I13"/>
  <c r="F15" l="1"/>
  <c r="H14"/>
  <c r="I14"/>
  <c r="F16" l="1"/>
  <c r="H15"/>
  <c r="I15"/>
  <c r="F17" l="1"/>
  <c r="H16"/>
  <c r="I16"/>
  <c r="F18" l="1"/>
  <c r="H17"/>
  <c r="I17"/>
  <c r="F19" l="1"/>
  <c r="H18"/>
  <c r="I18"/>
  <c r="F20" l="1"/>
  <c r="H19"/>
  <c r="I19"/>
  <c r="F21" l="1"/>
  <c r="H20"/>
  <c r="I20"/>
  <c r="F22" l="1"/>
  <c r="H21"/>
  <c r="I21"/>
  <c r="F23" l="1"/>
  <c r="H22"/>
  <c r="I22"/>
  <c r="F24" l="1"/>
  <c r="H23"/>
  <c r="I23"/>
  <c r="F25" l="1"/>
  <c r="H24"/>
  <c r="I24"/>
  <c r="F26" l="1"/>
  <c r="H25"/>
  <c r="I25"/>
  <c r="F27" l="1"/>
  <c r="H26"/>
  <c r="I26"/>
  <c r="F28" l="1"/>
  <c r="H27"/>
  <c r="I27"/>
  <c r="F29" l="1"/>
  <c r="H28"/>
  <c r="I28"/>
  <c r="F30" l="1"/>
  <c r="H29"/>
  <c r="I29"/>
  <c r="F31" l="1"/>
  <c r="H30"/>
  <c r="I30"/>
  <c r="F32" l="1"/>
  <c r="H31"/>
  <c r="I31"/>
  <c r="F33" l="1"/>
  <c r="H32"/>
  <c r="I32"/>
  <c r="F34" l="1"/>
  <c r="H33"/>
  <c r="I33"/>
  <c r="F35" l="1"/>
  <c r="H34"/>
  <c r="I34"/>
  <c r="F36" l="1"/>
  <c r="I35"/>
  <c r="H35"/>
  <c r="F37" l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H36"/>
  <c r="I36"/>
</calcChain>
</file>

<file path=xl/sharedStrings.xml><?xml version="1.0" encoding="utf-8"?>
<sst xmlns="http://schemas.openxmlformats.org/spreadsheetml/2006/main" count="975" uniqueCount="385">
  <si>
    <t>Sr.No</t>
  </si>
  <si>
    <t>X</t>
  </si>
  <si>
    <t>Y</t>
  </si>
  <si>
    <t>Plot scater plot and also calculate correlation coefficient.</t>
  </si>
  <si>
    <t>Strain</t>
  </si>
  <si>
    <t>Scratch</t>
  </si>
  <si>
    <t>Others</t>
  </si>
  <si>
    <t>Defect operator wise, defect machinewise, defect daywise etc and give your comments</t>
  </si>
  <si>
    <t>Types of defects</t>
  </si>
  <si>
    <t>No. of Defects</t>
  </si>
  <si>
    <t>Scrach</t>
  </si>
  <si>
    <t>Pin Holes</t>
  </si>
  <si>
    <t>Cracks</t>
  </si>
  <si>
    <t>Stain</t>
  </si>
  <si>
    <t>Dent</t>
  </si>
  <si>
    <t>Gap</t>
  </si>
  <si>
    <t>Mark</t>
  </si>
  <si>
    <t>Dimentional variation</t>
  </si>
  <si>
    <t>% Carbon  Variation</t>
  </si>
  <si>
    <t>Colour variation</t>
  </si>
  <si>
    <t>Brainstorm on number of uses of "PEN"</t>
  </si>
  <si>
    <t>Time for documenting 10min</t>
  </si>
  <si>
    <t xml:space="preserve">Same data </t>
  </si>
  <si>
    <t>Operator</t>
  </si>
  <si>
    <t>Machine</t>
  </si>
  <si>
    <t>Day</t>
  </si>
  <si>
    <t>Defect type</t>
  </si>
  <si>
    <t>No of Defects</t>
  </si>
  <si>
    <t>A</t>
  </si>
  <si>
    <t>M1</t>
  </si>
  <si>
    <t>Mon</t>
  </si>
  <si>
    <t>Pin Hole</t>
  </si>
  <si>
    <t>crack</t>
  </si>
  <si>
    <t>Tue</t>
  </si>
  <si>
    <t>Wed</t>
  </si>
  <si>
    <t>Thu</t>
  </si>
  <si>
    <t>Fri</t>
  </si>
  <si>
    <t>M2</t>
  </si>
  <si>
    <t>B</t>
  </si>
  <si>
    <t>M3</t>
  </si>
  <si>
    <t>M4</t>
  </si>
  <si>
    <t>Time for brainstorming: 15 min</t>
  </si>
  <si>
    <t>Select a problem which is known to most of the team members (can be generic or can be engineering)</t>
  </si>
  <si>
    <t>Select previous problem and prepare C &amp; E diagram</t>
  </si>
  <si>
    <t>Time : 30 min</t>
  </si>
  <si>
    <t>CAUSE ANALYSIS TABLE</t>
  </si>
  <si>
    <t>Process No</t>
  </si>
  <si>
    <t>Causes</t>
  </si>
  <si>
    <t>If YES what is the specification?</t>
  </si>
  <si>
    <t>What is the basis of Spec?</t>
  </si>
  <si>
    <t>Is it checked? How? Frequency?</t>
  </si>
  <si>
    <t>Is there any Difference?</t>
  </si>
  <si>
    <t>Action Plan</t>
  </si>
  <si>
    <t>Resp.</t>
  </si>
  <si>
    <t>Target Date</t>
  </si>
  <si>
    <t>Status</t>
  </si>
  <si>
    <t>No</t>
  </si>
  <si>
    <t>Description</t>
  </si>
  <si>
    <t>Exercise 5</t>
  </si>
  <si>
    <t>Time: 15 min</t>
  </si>
  <si>
    <t>WHY - WHY ANALYSIS</t>
  </si>
  <si>
    <t>WHY</t>
  </si>
  <si>
    <t>ACTION PLAN</t>
  </si>
  <si>
    <t>1) Is data normal?</t>
  </si>
  <si>
    <t xml:space="preserve">Exercise </t>
  </si>
  <si>
    <t>2) What is the total process variation?</t>
  </si>
  <si>
    <t>3) If specification LSL=49.46 and USL = 50.36  - what action needed?</t>
  </si>
  <si>
    <t>Prepare Scatter Diagram</t>
  </si>
  <si>
    <t>operating two machines. The fraction defective of this process</t>
  </si>
  <si>
    <t>machinery, saying that the machines currently being used are too</t>
  </si>
  <si>
    <t>should be more careful because they are making careless</t>
  </si>
  <si>
    <t>mistakes. What would you do in this situation?</t>
  </si>
  <si>
    <t>Data1</t>
  </si>
  <si>
    <t>Data2</t>
  </si>
  <si>
    <t>C</t>
  </si>
  <si>
    <t>Data4</t>
  </si>
  <si>
    <t xml:space="preserve">Problem: </t>
  </si>
  <si>
    <t>4) How much is the PPM from this process?</t>
  </si>
  <si>
    <t xml:space="preserve">Spec : 50+/-0.5 </t>
  </si>
  <si>
    <t>Sl</t>
  </si>
  <si>
    <t>M/C 1</t>
  </si>
  <si>
    <t>M/C 2</t>
  </si>
  <si>
    <t>M/C 3</t>
  </si>
  <si>
    <t>M/C 4</t>
  </si>
  <si>
    <t>1)  In a lens polishing process, there are two operators, each</t>
  </si>
  <si>
    <t>has gone up lately. The operators are asking for a change of</t>
  </si>
  <si>
    <t>old. The staff in charge of the process says that the operators</t>
  </si>
  <si>
    <t>How much is the r Value?</t>
  </si>
  <si>
    <t>How much % of variation in Y can be explained by X?</t>
  </si>
  <si>
    <t>Is there any Standard/ specification? (YES/NO)</t>
  </si>
  <si>
    <t>What is Actual?</t>
  </si>
  <si>
    <t>Imaje</t>
  </si>
  <si>
    <t>Filler</t>
  </si>
  <si>
    <t>led Pressor</t>
  </si>
  <si>
    <t>Pick &amp; Place</t>
  </si>
  <si>
    <t>Tape Sealer</t>
  </si>
  <si>
    <t>Power failure</t>
  </si>
  <si>
    <t>Palletiser</t>
  </si>
  <si>
    <t>Pallet Availability</t>
  </si>
  <si>
    <t>PM Availability</t>
  </si>
  <si>
    <t>Problem</t>
  </si>
  <si>
    <t>Time</t>
  </si>
  <si>
    <t>Strength 2</t>
  </si>
  <si>
    <t>Strength1</t>
  </si>
  <si>
    <t>UCL</t>
  </si>
  <si>
    <t>LCL</t>
  </si>
  <si>
    <t>I</t>
  </si>
  <si>
    <t>Which machine has lowest variation?</t>
  </si>
  <si>
    <t>Cant Say</t>
  </si>
  <si>
    <t>Compare Histograms of 4 set of data using Minitab / Excel Histogram Options</t>
  </si>
  <si>
    <t>Plot IMR chart for all the 4 machines and find out whether process is under control (stable) or not</t>
  </si>
  <si>
    <t>Calculate Pp, Ppk values</t>
  </si>
  <si>
    <t>What is your inference? What kind of action needed?</t>
  </si>
  <si>
    <t>Predict PPM for all 4 machiens</t>
  </si>
  <si>
    <t>Find the centre of the data</t>
  </si>
  <si>
    <t>MSA</t>
  </si>
  <si>
    <t>SPC</t>
  </si>
  <si>
    <t>10-4.5</t>
  </si>
  <si>
    <t>13+4.5</t>
  </si>
  <si>
    <t>IQR*1.5</t>
  </si>
  <si>
    <t>IQR=</t>
  </si>
  <si>
    <t>LQ</t>
  </si>
  <si>
    <t>Median</t>
  </si>
  <si>
    <t>UQ</t>
  </si>
  <si>
    <t>Analize the data using box plots and make inference using Minitab</t>
  </si>
  <si>
    <t>Feedback</t>
  </si>
  <si>
    <t>Topic</t>
  </si>
  <si>
    <t>Trainer</t>
  </si>
  <si>
    <t>Plot Box plot in Excel</t>
  </si>
  <si>
    <t>Calculate CI at 95% confidance level for Pp, Ppk using Minitab</t>
  </si>
  <si>
    <t>Calculate Cpm using Minitab</t>
  </si>
  <si>
    <t>Analyze the data</t>
  </si>
  <si>
    <t>Objective: To understand the need of graphical tools both histogram and control chart in spite of having numerical tools</t>
  </si>
  <si>
    <t>Data 1</t>
  </si>
  <si>
    <t>Data 2</t>
  </si>
  <si>
    <t>Data 3</t>
  </si>
  <si>
    <t>Data 4</t>
  </si>
  <si>
    <t>CL</t>
  </si>
  <si>
    <t>Check the mean</t>
  </si>
  <si>
    <t>Check the variation - Range and Sigma</t>
  </si>
  <si>
    <t>Plot Histogram</t>
  </si>
  <si>
    <t>Plot IMR chart</t>
  </si>
  <si>
    <t>What is your interpretation finally on all 4 data set?</t>
  </si>
  <si>
    <t xml:space="preserve">Calculate Cp, Cpk &amp; Pp, Ppk and do the interpretation of the same for the data given below. </t>
  </si>
  <si>
    <t>Spc: 10.1 to 10.3</t>
  </si>
  <si>
    <t>Each day is considred 1 subgroup and 10 days data is collected.</t>
  </si>
  <si>
    <t>Subgroup Size 3</t>
  </si>
  <si>
    <t>Data is normaly distributed</t>
  </si>
  <si>
    <t>Stablity : X bar R Chart</t>
  </si>
  <si>
    <t>Data Set 1</t>
  </si>
  <si>
    <t>Specification : 50+/-0.5</t>
  </si>
  <si>
    <t>Cp Cpk and Pp, Ppk</t>
  </si>
  <si>
    <t>Same Data</t>
  </si>
  <si>
    <t>Data</t>
  </si>
  <si>
    <t>Plot X bar abd R chart</t>
  </si>
  <si>
    <t>Xbar</t>
  </si>
  <si>
    <t>R</t>
  </si>
  <si>
    <t>Data For X bar Chart</t>
  </si>
  <si>
    <t>Average</t>
  </si>
  <si>
    <t>Data for Range Chart</t>
  </si>
  <si>
    <t>Range</t>
  </si>
  <si>
    <t>MIN</t>
  </si>
  <si>
    <t>Standard Deviation</t>
  </si>
  <si>
    <t>6Sigma=Process variation</t>
  </si>
  <si>
    <t>MR</t>
  </si>
  <si>
    <t>Rbar</t>
  </si>
  <si>
    <t>Variation within the subgroup</t>
  </si>
  <si>
    <t>X double Bar</t>
  </si>
  <si>
    <t>USL</t>
  </si>
  <si>
    <t>LSL</t>
  </si>
  <si>
    <t>d2</t>
  </si>
  <si>
    <t>Sigma within Subgroup</t>
  </si>
  <si>
    <t>Overall Sigma</t>
  </si>
  <si>
    <t>Wrinting</t>
  </si>
  <si>
    <t>To heart</t>
  </si>
  <si>
    <t>Camera</t>
  </si>
  <si>
    <t>Torch</t>
  </si>
  <si>
    <t>Paper weight</t>
  </si>
  <si>
    <t>To knock the door</t>
  </si>
  <si>
    <t>Use as Pin / clip</t>
  </si>
  <si>
    <t>To point anyting</t>
  </si>
  <si>
    <t>Hair clip</t>
  </si>
  <si>
    <t>For playing</t>
  </si>
  <si>
    <t>Drawing on dress</t>
  </si>
  <si>
    <t>Hole on paper or any other itme</t>
  </si>
  <si>
    <t>weapon</t>
  </si>
  <si>
    <t>To hit somebody</t>
  </si>
  <si>
    <t>To clean ear</t>
  </si>
  <si>
    <t>for music</t>
  </si>
  <si>
    <t>Concentration</t>
  </si>
  <si>
    <t>To make sketches</t>
  </si>
  <si>
    <t>Pointer</t>
  </si>
  <si>
    <t>make up</t>
  </si>
  <si>
    <t>Scratch head</t>
  </si>
  <si>
    <t>For presentation</t>
  </si>
  <si>
    <t>TO draw various colour</t>
  </si>
  <si>
    <t>To seggregate items which cannot be touched by hand</t>
  </si>
  <si>
    <t>Curtain / Pajama</t>
  </si>
  <si>
    <t>Guift</t>
  </si>
  <si>
    <t>To operate touch screen</t>
  </si>
  <si>
    <t>Status symbol</t>
  </si>
  <si>
    <t>For Noddles</t>
  </si>
  <si>
    <t>Wistle</t>
  </si>
  <si>
    <t>Measurement of leangth</t>
  </si>
  <si>
    <t>For shooting</t>
  </si>
  <si>
    <t>use as scale</t>
  </si>
  <si>
    <t>Signing cheque</t>
  </si>
  <si>
    <t>To pin some on e</t>
  </si>
  <si>
    <t>to solve puzzle</t>
  </si>
  <si>
    <t>Make mark</t>
  </si>
  <si>
    <t>Punching paper</t>
  </si>
  <si>
    <t>To pun in other shirt</t>
  </si>
  <si>
    <t xml:space="preserve">Copy </t>
  </si>
  <si>
    <t>Advartisiment</t>
  </si>
  <si>
    <t>Voice recorder</t>
  </si>
  <si>
    <t>magic</t>
  </si>
  <si>
    <t>Book mark</t>
  </si>
  <si>
    <t>Switch on lights</t>
  </si>
  <si>
    <t>Use as comb</t>
  </si>
  <si>
    <t>Start fan - train</t>
  </si>
  <si>
    <t>Occupressure</t>
  </si>
  <si>
    <t>use as watch</t>
  </si>
  <si>
    <t>Thumb impression</t>
  </si>
  <si>
    <t>Alarm pen</t>
  </si>
  <si>
    <t>TO hold refil</t>
  </si>
  <si>
    <t>Tick for blind</t>
  </si>
  <si>
    <t>Store ink</t>
  </si>
  <si>
    <t>Remote</t>
  </si>
  <si>
    <t>Modem</t>
  </si>
  <si>
    <t>Pen drive</t>
  </si>
  <si>
    <t>Clean the key bord</t>
  </si>
  <si>
    <t>Stamp</t>
  </si>
  <si>
    <t>Tooth bruch</t>
  </si>
  <si>
    <t>Kill mosquito</t>
  </si>
  <si>
    <t>To earase</t>
  </si>
  <si>
    <t>whitner</t>
  </si>
  <si>
    <t xml:space="preserve">Overall defects Pareto: </t>
  </si>
  <si>
    <t>Contribution of Strain, Scratch, Pin Hole is more than 80%</t>
  </si>
  <si>
    <t>Lekage</t>
  </si>
  <si>
    <t>How to select Component search or modified component search?</t>
  </si>
  <si>
    <t>Y - Variable or Attrubute</t>
  </si>
  <si>
    <t>In case of Y variable - Data collection</t>
  </si>
  <si>
    <t>Selecting 1 BOB and 1 WOW</t>
  </si>
  <si>
    <t>If problem is there in both higher and lower side, then select WOW both side (2 WOW needs to be collected)</t>
  </si>
  <si>
    <t>Data collection</t>
  </si>
  <si>
    <t>Data collection : Step1 of Component Search</t>
  </si>
  <si>
    <t>BOB</t>
  </si>
  <si>
    <t>WOW</t>
  </si>
  <si>
    <t>Y: Back Rest level mismatch - Measured in mm</t>
  </si>
  <si>
    <t>Measurement Method : Scale</t>
  </si>
  <si>
    <t xml:space="preserve">Validate the mesurement method : </t>
  </si>
  <si>
    <t>Initial</t>
  </si>
  <si>
    <t>1st Dis assembly &amp; Re assembly</t>
  </si>
  <si>
    <t>2nd Time Dis assemble and Re assemble</t>
  </si>
  <si>
    <t>D= Difference Between Medians</t>
  </si>
  <si>
    <t>d = Average of Ranges</t>
  </si>
  <si>
    <t>Average of Medians</t>
  </si>
  <si>
    <t>D/d</t>
  </si>
  <si>
    <t>Rules for making conclusions</t>
  </si>
  <si>
    <t>If D/d &gt; =3, then components are creating the problem, assembly process is not creating the problem</t>
  </si>
  <si>
    <t>If D/d&lt;1.25, Then assembly  operation is creating the problem, components are not creating the problem</t>
  </si>
  <si>
    <t>When 1.25&lt;=D/d&lt;3, look for overlappinng</t>
  </si>
  <si>
    <t>If there is overlap - then assembly operation is creating the problme</t>
  </si>
  <si>
    <t>If there is no overalp, then components are creating problem</t>
  </si>
  <si>
    <t>1: Whether problem is due to assembly operation or problem is due to components?</t>
  </si>
  <si>
    <t>Inference: Problem is due components, not due to assembly operation</t>
  </si>
  <si>
    <t>Which component or which components are creating the problem?</t>
  </si>
  <si>
    <t>List down Suspected Components or sub assemblies</t>
  </si>
  <si>
    <t>Back Foam</t>
  </si>
  <si>
    <t>Hardboard</t>
  </si>
  <si>
    <t>D</t>
  </si>
  <si>
    <t>E</t>
  </si>
  <si>
    <t>Marriage Bolt</t>
  </si>
  <si>
    <t>Raiser</t>
  </si>
  <si>
    <t>average of Medians - Central Line</t>
  </si>
  <si>
    <t>Initial Value</t>
  </si>
  <si>
    <t>1St time Dis &amp; Reassemble</t>
  </si>
  <si>
    <t>2nd Dis assemble &amp; Reassemb;</t>
  </si>
  <si>
    <t>Stage 1</t>
  </si>
  <si>
    <t>Back Frame Swapped (A)</t>
  </si>
  <si>
    <t>A-R+</t>
  </si>
  <si>
    <t>A+R-</t>
  </si>
  <si>
    <t>Swapped A</t>
  </si>
  <si>
    <t>Back Frame &amp; Recliner mechanism assembly</t>
  </si>
  <si>
    <t>1st Dis/Reassemble</t>
  </si>
  <si>
    <t>2nd time dis reassemble</t>
  </si>
  <si>
    <t>Calculate D/d ratio</t>
  </si>
  <si>
    <t>D = Difference between medians</t>
  </si>
  <si>
    <t>d=average of ranges</t>
  </si>
  <si>
    <t>average of medians</t>
  </si>
  <si>
    <t>Components/Sub assembly</t>
  </si>
  <si>
    <t>Seat check valve  (A)</t>
  </si>
  <si>
    <t>Main Spool &amp; Main Sleeve (B)</t>
  </si>
  <si>
    <t>Piston ©</t>
  </si>
  <si>
    <t>1St Dis &amp; Re</t>
  </si>
  <si>
    <t>2nd Dis Re</t>
  </si>
  <si>
    <t>A Interchanged</t>
  </si>
  <si>
    <t>SPEC</t>
  </si>
  <si>
    <t>Cum</t>
  </si>
  <si>
    <t>Noise</t>
  </si>
  <si>
    <t>D=Difference between Medians</t>
  </si>
  <si>
    <t>d=Average of ranges</t>
  </si>
  <si>
    <t>d</t>
  </si>
  <si>
    <t>If D/d &gt;=3 : Components/sub assemblies are creating the problem, assembly operation is not creating the problem</t>
  </si>
  <si>
    <t>If D/d&lt;1.25: Assembly process is creating the problem, input components or sub assemblies are not creating the problem</t>
  </si>
  <si>
    <t xml:space="preserve">If 1.25&lt;=D/d&lt;3 : Check for overlapping, </t>
  </si>
  <si>
    <t>If there is overlapping - assembly operation is creating the problm,</t>
  </si>
  <si>
    <t>If there is no overlap then components are creating the problem</t>
  </si>
  <si>
    <t>1st Ass &amp; Diassemnbly</t>
  </si>
  <si>
    <t>2nd Dis &amp; Reassembly</t>
  </si>
  <si>
    <t>Component A swapped</t>
  </si>
  <si>
    <t>A Swapped</t>
  </si>
  <si>
    <t>B Swapped</t>
  </si>
  <si>
    <t>B-R+</t>
  </si>
  <si>
    <t>B+R-</t>
  </si>
  <si>
    <t>Swapped component - B is one of the components creating the problem, so continue swapping to find out about other components</t>
  </si>
  <si>
    <t>Since No data has crossed the decisioin line, Swapped component (A) is not creating the problem.</t>
  </si>
  <si>
    <t>One of them has crossed the decision line</t>
  </si>
  <si>
    <t>C Swapped</t>
  </si>
  <si>
    <t>C-R+</t>
  </si>
  <si>
    <t>C+ R-</t>
  </si>
  <si>
    <t>Since No data has crossed the decisioin line, Swapped component (C) is not creating the problem.</t>
  </si>
  <si>
    <t>D+R-</t>
  </si>
  <si>
    <t>D-R+</t>
  </si>
  <si>
    <t>D swapped</t>
  </si>
  <si>
    <t>D is one of the components creating the problem</t>
  </si>
  <si>
    <t>D Swapped</t>
  </si>
  <si>
    <t>B and D Swapped</t>
  </si>
  <si>
    <t>B-D-R+</t>
  </si>
  <si>
    <t>B+D+R-</t>
  </si>
  <si>
    <t>B &amp; D swapped</t>
  </si>
  <si>
    <t>Original Condition</t>
  </si>
  <si>
    <t>Q1</t>
  </si>
  <si>
    <t>Q2</t>
  </si>
  <si>
    <t>A ahs less variation</t>
  </si>
  <si>
    <t>C has less variation</t>
  </si>
  <si>
    <t>Variation of A = C</t>
  </si>
  <si>
    <t>MAX</t>
  </si>
  <si>
    <t>x1-Xbar</t>
  </si>
  <si>
    <t>Square</t>
  </si>
  <si>
    <t>Min</t>
  </si>
  <si>
    <t>Max</t>
  </si>
  <si>
    <t>Ans</t>
  </si>
  <si>
    <t>Zero PPM</t>
  </si>
  <si>
    <t>Not Zero</t>
  </si>
  <si>
    <t>Sigma</t>
  </si>
  <si>
    <t>ZLSL</t>
  </si>
  <si>
    <t>ZUSL</t>
  </si>
  <si>
    <t>Area below LSL</t>
  </si>
  <si>
    <t>Area above USL</t>
  </si>
  <si>
    <t>PPM Below LSL</t>
  </si>
  <si>
    <t>PPM above USL</t>
  </si>
  <si>
    <t>Total PPM</t>
  </si>
  <si>
    <t>Total area</t>
  </si>
  <si>
    <t>Z bench mark</t>
  </si>
  <si>
    <t>Sigma level (short term)</t>
  </si>
  <si>
    <t>IQR</t>
  </si>
  <si>
    <t>1.5IQR</t>
  </si>
  <si>
    <t>Whirkers</t>
  </si>
  <si>
    <t>Inspected</t>
  </si>
  <si>
    <t>Rejected</t>
  </si>
  <si>
    <t>Sum</t>
  </si>
  <si>
    <t>P bar</t>
  </si>
  <si>
    <t>P</t>
  </si>
  <si>
    <t>Synchroniser Ring Noise</t>
  </si>
  <si>
    <t>1St dis assembly &amp; Re assembly</t>
  </si>
  <si>
    <t>2nd Dis &amp; re assembly</t>
  </si>
  <si>
    <t>If D/d &gt;=3 : Components/sub assembly is creating the problem, problem is not due to assembly operation</t>
  </si>
  <si>
    <t>If D/d &lt; 1.25: Problem is due to assembly operation, it is not due to components or sub assemblies</t>
  </si>
  <si>
    <t>If 1.25&lt;=D/d&lt;3 : Check for overlapping</t>
  </si>
  <si>
    <t>If there is no overlap - Components are creating the problem</t>
  </si>
  <si>
    <t>If there is overalp then assembly operation is creating the problem</t>
  </si>
  <si>
    <t>Average of Medians = Decision Line</t>
  </si>
  <si>
    <t>Swapped B</t>
  </si>
  <si>
    <t>Swap C</t>
  </si>
  <si>
    <t>C+R-</t>
  </si>
  <si>
    <t>Cum%</t>
  </si>
  <si>
    <t>Pp</t>
  </si>
  <si>
    <t>Ppk</t>
  </si>
  <si>
    <t>Maintain the process</t>
  </si>
  <si>
    <t>Sampling inspection</t>
  </si>
  <si>
    <t>Reduce the variation</t>
  </si>
  <si>
    <t>Shift the mean</t>
  </si>
  <si>
    <t>Shift mean</t>
  </si>
  <si>
    <t>reduce variation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</si>
</sst>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4"/>
      <color indexed="10"/>
      <name val="Arial"/>
      <family val="2"/>
    </font>
    <font>
      <b/>
      <sz val="11"/>
      <color indexed="12"/>
      <name val="Arial"/>
      <family val="2"/>
    </font>
    <font>
      <sz val="12"/>
      <name val="Times New Roman"/>
      <family val="1"/>
    </font>
    <font>
      <sz val="12"/>
      <color indexed="8"/>
      <name val="Trebuchet MS"/>
      <family val="2"/>
    </font>
    <font>
      <sz val="12"/>
      <color indexed="9"/>
      <name val="Trebuchet MS"/>
      <family val="2"/>
    </font>
    <font>
      <sz val="12"/>
      <color indexed="20"/>
      <name val="Trebuchet MS"/>
      <family val="2"/>
    </font>
    <font>
      <b/>
      <sz val="12"/>
      <color indexed="52"/>
      <name val="Trebuchet MS"/>
      <family val="2"/>
    </font>
    <font>
      <b/>
      <sz val="12"/>
      <color indexed="9"/>
      <name val="Trebuchet MS"/>
      <family val="2"/>
    </font>
    <font>
      <i/>
      <sz val="12"/>
      <color indexed="23"/>
      <name val="Trebuchet MS"/>
      <family val="2"/>
    </font>
    <font>
      <sz val="12"/>
      <color indexed="17"/>
      <name val="Trebuchet MS"/>
      <family val="2"/>
    </font>
    <font>
      <b/>
      <sz val="15"/>
      <color indexed="56"/>
      <name val="Trebuchet MS"/>
      <family val="2"/>
    </font>
    <font>
      <b/>
      <sz val="13"/>
      <color indexed="56"/>
      <name val="Trebuchet MS"/>
      <family val="2"/>
    </font>
    <font>
      <b/>
      <sz val="11"/>
      <color indexed="56"/>
      <name val="Trebuchet MS"/>
      <family val="2"/>
    </font>
    <font>
      <sz val="12"/>
      <color indexed="62"/>
      <name val="Trebuchet MS"/>
      <family val="2"/>
    </font>
    <font>
      <sz val="12"/>
      <color indexed="52"/>
      <name val="Trebuchet MS"/>
      <family val="2"/>
    </font>
    <font>
      <sz val="12"/>
      <color indexed="60"/>
      <name val="Trebuchet MS"/>
      <family val="2"/>
    </font>
    <font>
      <b/>
      <sz val="12"/>
      <color indexed="63"/>
      <name val="Trebuchet MS"/>
      <family val="2"/>
    </font>
    <font>
      <b/>
      <sz val="18"/>
      <color indexed="56"/>
      <name val="Cambria"/>
      <family val="2"/>
    </font>
    <font>
      <b/>
      <sz val="12"/>
      <color indexed="8"/>
      <name val="Trebuchet MS"/>
      <family val="2"/>
    </font>
    <font>
      <sz val="12"/>
      <color indexed="10"/>
      <name val="Trebuchet MS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12"/>
      <name val="Osaka"/>
      <family val="3"/>
      <charset val="128"/>
    </font>
    <font>
      <sz val="24"/>
      <name val="Arial"/>
      <family val="2"/>
    </font>
    <font>
      <b/>
      <sz val="24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000000"/>
      <name val="Calibri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4" fillId="23" borderId="7" applyNumberFormat="0" applyFont="0" applyAlignment="0" applyProtection="0"/>
    <xf numFmtId="0" fontId="27" fillId="20" borderId="8" applyNumberFormat="0" applyAlignment="0" applyProtection="0"/>
    <xf numFmtId="0" fontId="13" fillId="0" borderId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0"/>
  </cellStyleXfs>
  <cellXfs count="159">
    <xf numFmtId="0" fontId="0" fillId="0" borderId="0" xfId="0"/>
    <xf numFmtId="0" fontId="3" fillId="0" borderId="0" xfId="0" applyFont="1"/>
    <xf numFmtId="0" fontId="0" fillId="0" borderId="10" xfId="0" applyBorder="1"/>
    <xf numFmtId="0" fontId="5" fillId="0" borderId="0" xfId="0" applyFont="1"/>
    <xf numFmtId="0" fontId="6" fillId="24" borderId="10" xfId="0" applyFont="1" applyFill="1" applyBorder="1"/>
    <xf numFmtId="0" fontId="8" fillId="25" borderId="11" xfId="0" applyFont="1" applyFill="1" applyBorder="1" applyAlignment="1">
      <alignment horizontal="center" vertical="center" wrapText="1"/>
    </xf>
    <xf numFmtId="0" fontId="8" fillId="26" borderId="11" xfId="0" applyFont="1" applyFill="1" applyBorder="1" applyAlignment="1">
      <alignment horizontal="center" vertical="center" wrapText="1"/>
    </xf>
    <xf numFmtId="0" fontId="8" fillId="27" borderId="12" xfId="0" applyFont="1" applyFill="1" applyBorder="1"/>
    <xf numFmtId="0" fontId="8" fillId="28" borderId="12" xfId="0" applyFont="1" applyFill="1" applyBorder="1" applyAlignment="1">
      <alignment horizontal="center"/>
    </xf>
    <xf numFmtId="0" fontId="8" fillId="27" borderId="13" xfId="0" applyFont="1" applyFill="1" applyBorder="1"/>
    <xf numFmtId="0" fontId="8" fillId="28" borderId="13" xfId="0" applyFont="1" applyFill="1" applyBorder="1" applyAlignment="1">
      <alignment horizontal="center"/>
    </xf>
    <xf numFmtId="0" fontId="3" fillId="0" borderId="14" xfId="0" applyFont="1" applyBorder="1"/>
    <xf numFmtId="0" fontId="5" fillId="29" borderId="15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top" wrapText="1"/>
    </xf>
    <xf numFmtId="0" fontId="0" fillId="0" borderId="12" xfId="0" applyBorder="1"/>
    <xf numFmtId="0" fontId="11" fillId="0" borderId="12" xfId="0" applyFont="1" applyBorder="1" applyAlignment="1">
      <alignment horizontal="left" vertical="center" wrapText="1"/>
    </xf>
    <xf numFmtId="0" fontId="0" fillId="0" borderId="13" xfId="0" applyBorder="1"/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vertical="top" wrapText="1"/>
    </xf>
    <xf numFmtId="0" fontId="3" fillId="0" borderId="0" xfId="0" applyFont="1" applyBorder="1"/>
    <xf numFmtId="0" fontId="9" fillId="0" borderId="0" xfId="0" applyFont="1" applyBorder="1"/>
    <xf numFmtId="0" fontId="0" fillId="0" borderId="0" xfId="0" applyBorder="1"/>
    <xf numFmtId="0" fontId="6" fillId="30" borderId="15" xfId="0" applyFont="1" applyFill="1" applyBorder="1" applyAlignment="1">
      <alignment vertical="top" wrapText="1"/>
    </xf>
    <xf numFmtId="0" fontId="32" fillId="0" borderId="0" xfId="0" applyFont="1"/>
    <xf numFmtId="0" fontId="0" fillId="0" borderId="0" xfId="0" applyAlignment="1">
      <alignment horizontal="right"/>
    </xf>
    <xf numFmtId="2" fontId="7" fillId="0" borderId="16" xfId="43" applyNumberFormat="1" applyFont="1" applyBorder="1"/>
    <xf numFmtId="2" fontId="7" fillId="0" borderId="17" xfId="43" applyNumberFormat="1" applyFont="1" applyBorder="1"/>
    <xf numFmtId="2" fontId="7" fillId="0" borderId="18" xfId="43" applyNumberFormat="1" applyFont="1" applyBorder="1"/>
    <xf numFmtId="2" fontId="7" fillId="0" borderId="19" xfId="43" applyNumberFormat="1" applyFont="1" applyBorder="1"/>
    <xf numFmtId="0" fontId="9" fillId="0" borderId="0" xfId="0" applyFont="1"/>
    <xf numFmtId="2" fontId="7" fillId="0" borderId="20" xfId="43" applyNumberFormat="1" applyFont="1" applyFill="1" applyBorder="1"/>
    <xf numFmtId="2" fontId="7" fillId="0" borderId="21" xfId="43" applyNumberFormat="1" applyFont="1" applyFill="1" applyBorder="1"/>
    <xf numFmtId="2" fontId="7" fillId="0" borderId="16" xfId="43" applyNumberFormat="1" applyFont="1" applyFill="1" applyBorder="1"/>
    <xf numFmtId="2" fontId="7" fillId="0" borderId="17" xfId="43" applyNumberFormat="1" applyFont="1" applyFill="1" applyBorder="1"/>
    <xf numFmtId="2" fontId="7" fillId="0" borderId="22" xfId="43" applyNumberFormat="1" applyFont="1" applyFill="1" applyBorder="1"/>
    <xf numFmtId="2" fontId="7" fillId="0" borderId="23" xfId="43" applyNumberFormat="1" applyFont="1" applyFill="1" applyBorder="1"/>
    <xf numFmtId="0" fontId="36" fillId="0" borderId="0" xfId="0" applyFont="1"/>
    <xf numFmtId="0" fontId="0" fillId="0" borderId="11" xfId="0" applyBorder="1"/>
    <xf numFmtId="0" fontId="37" fillId="32" borderId="11" xfId="0" applyFont="1" applyFill="1" applyBorder="1"/>
    <xf numFmtId="0" fontId="37" fillId="0" borderId="12" xfId="0" applyFont="1" applyBorder="1"/>
    <xf numFmtId="2" fontId="0" fillId="0" borderId="12" xfId="0" applyNumberFormat="1" applyBorder="1"/>
    <xf numFmtId="0" fontId="37" fillId="0" borderId="13" xfId="0" applyFont="1" applyBorder="1"/>
    <xf numFmtId="2" fontId="0" fillId="0" borderId="13" xfId="0" applyNumberFormat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2" fontId="5" fillId="0" borderId="0" xfId="0" applyNumberFormat="1" applyFont="1"/>
    <xf numFmtId="2" fontId="0" fillId="0" borderId="0" xfId="0" applyNumberFormat="1"/>
    <xf numFmtId="0" fontId="0" fillId="32" borderId="0" xfId="0" applyFill="1"/>
    <xf numFmtId="2" fontId="0" fillId="0" borderId="16" xfId="0" applyNumberFormat="1" applyFill="1" applyBorder="1"/>
    <xf numFmtId="0" fontId="0" fillId="33" borderId="0" xfId="0" applyFill="1"/>
    <xf numFmtId="164" fontId="0" fillId="0" borderId="0" xfId="0" applyNumberFormat="1"/>
    <xf numFmtId="0" fontId="38" fillId="0" borderId="0" xfId="0" applyFont="1"/>
    <xf numFmtId="164" fontId="38" fillId="0" borderId="0" xfId="0" applyNumberFormat="1" applyFont="1"/>
    <xf numFmtId="0" fontId="0" fillId="0" borderId="24" xfId="0" applyBorder="1"/>
    <xf numFmtId="0" fontId="0" fillId="0" borderId="24" xfId="0" applyBorder="1" applyAlignment="1">
      <alignment vertical="top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2" fillId="0" borderId="24" xfId="0" applyFont="1" applyBorder="1" applyAlignment="1">
      <alignment vertical="top" wrapText="1"/>
    </xf>
    <xf numFmtId="0" fontId="0" fillId="0" borderId="24" xfId="0" applyBorder="1" applyAlignment="1">
      <alignment wrapText="1"/>
    </xf>
    <xf numFmtId="0" fontId="0" fillId="0" borderId="0" xfId="0" applyAlignment="1">
      <alignment wrapText="1"/>
    </xf>
    <xf numFmtId="0" fontId="9" fillId="0" borderId="24" xfId="0" applyFont="1" applyBorder="1" applyAlignment="1">
      <alignment wrapText="1"/>
    </xf>
    <xf numFmtId="0" fontId="9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0" fillId="0" borderId="25" xfId="0" applyFill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0" fillId="0" borderId="24" xfId="0" applyFill="1" applyBorder="1" applyAlignment="1">
      <alignment vertical="top" wrapText="1"/>
    </xf>
    <xf numFmtId="0" fontId="34" fillId="0" borderId="0" xfId="0" applyFont="1"/>
    <xf numFmtId="0" fontId="39" fillId="0" borderId="0" xfId="0" applyFont="1" applyFill="1" applyBorder="1" applyAlignment="1">
      <alignment horizontal="center"/>
    </xf>
    <xf numFmtId="0" fontId="35" fillId="0" borderId="0" xfId="0" applyFont="1"/>
    <xf numFmtId="0" fontId="40" fillId="32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/>
    </xf>
    <xf numFmtId="0" fontId="40" fillId="32" borderId="12" xfId="0" applyFont="1" applyFill="1" applyBorder="1" applyAlignment="1">
      <alignment horizontal="center"/>
    </xf>
    <xf numFmtId="0" fontId="40" fillId="0" borderId="13" xfId="0" applyFont="1" applyFill="1" applyBorder="1" applyAlignment="1">
      <alignment horizontal="center"/>
    </xf>
    <xf numFmtId="0" fontId="41" fillId="0" borderId="0" xfId="0" applyFont="1"/>
    <xf numFmtId="0" fontId="42" fillId="33" borderId="10" xfId="0" applyFont="1" applyFill="1" applyBorder="1" applyAlignment="1">
      <alignment horizontal="center"/>
    </xf>
    <xf numFmtId="0" fontId="40" fillId="0" borderId="0" xfId="0" applyFont="1"/>
    <xf numFmtId="0" fontId="43" fillId="0" borderId="0" xfId="0" applyFont="1"/>
    <xf numFmtId="0" fontId="40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0" fillId="0" borderId="0" xfId="0" applyFill="1"/>
    <xf numFmtId="0" fontId="2" fillId="0" borderId="0" xfId="0" applyFont="1"/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37" fillId="0" borderId="0" xfId="0" applyFont="1"/>
    <xf numFmtId="0" fontId="5" fillId="32" borderId="0" xfId="0" applyFont="1" applyFill="1" applyAlignment="1">
      <alignment horizontal="center"/>
    </xf>
    <xf numFmtId="0" fontId="37" fillId="32" borderId="0" xfId="0" applyFont="1" applyFill="1" applyAlignment="1">
      <alignment horizontal="center"/>
    </xf>
    <xf numFmtId="0" fontId="0" fillId="0" borderId="0" xfId="0" applyFill="1" applyBorder="1"/>
    <xf numFmtId="0" fontId="44" fillId="34" borderId="10" xfId="0" applyFont="1" applyFill="1" applyBorder="1"/>
    <xf numFmtId="0" fontId="0" fillId="0" borderId="0" xfId="0" applyFont="1"/>
    <xf numFmtId="0" fontId="2" fillId="0" borderId="25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7" fillId="35" borderId="10" xfId="0" applyFont="1" applyFill="1" applyBorder="1" applyAlignment="1">
      <alignment horizontal="center"/>
    </xf>
    <xf numFmtId="2" fontId="0" fillId="0" borderId="24" xfId="0" applyNumberFormat="1" applyBorder="1"/>
    <xf numFmtId="0" fontId="45" fillId="0" borderId="39" xfId="0" applyFont="1" applyBorder="1" applyAlignment="1">
      <alignment horizontal="right" wrapText="1" readingOrder="1"/>
    </xf>
    <xf numFmtId="0" fontId="9" fillId="0" borderId="0" xfId="0" applyFont="1" applyFill="1"/>
    <xf numFmtId="0" fontId="5" fillId="0" borderId="0" xfId="0" applyFont="1" applyFill="1"/>
    <xf numFmtId="165" fontId="2" fillId="0" borderId="25" xfId="0" applyNumberFormat="1" applyFont="1" applyBorder="1"/>
    <xf numFmtId="165" fontId="1" fillId="0" borderId="12" xfId="0" applyNumberFormat="1" applyFont="1" applyBorder="1"/>
    <xf numFmtId="0" fontId="0" fillId="0" borderId="0" xfId="0" applyFill="1" applyBorder="1" applyAlignment="1"/>
    <xf numFmtId="0" fontId="0" fillId="0" borderId="40" xfId="0" applyFill="1" applyBorder="1" applyAlignment="1"/>
    <xf numFmtId="0" fontId="46" fillId="0" borderId="41" xfId="0" applyFont="1" applyFill="1" applyBorder="1" applyAlignment="1">
      <alignment horizontal="center"/>
    </xf>
    <xf numFmtId="0" fontId="5" fillId="32" borderId="0" xfId="0" applyFont="1" applyFill="1"/>
    <xf numFmtId="0" fontId="5" fillId="0" borderId="10" xfId="0" applyFont="1" applyBorder="1"/>
    <xf numFmtId="0" fontId="5" fillId="36" borderId="42" xfId="0" applyFont="1" applyFill="1" applyBorder="1"/>
    <xf numFmtId="0" fontId="5" fillId="36" borderId="43" xfId="0" applyFont="1" applyFill="1" applyBorder="1"/>
    <xf numFmtId="0" fontId="47" fillId="0" borderId="0" xfId="0" applyFont="1"/>
    <xf numFmtId="0" fontId="9" fillId="0" borderId="0" xfId="0" applyFont="1" applyFill="1" applyBorder="1"/>
    <xf numFmtId="0" fontId="48" fillId="0" borderId="0" xfId="0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9" fillId="0" borderId="0" xfId="0" applyFont="1" applyAlignment="1">
      <alignment wrapText="1"/>
    </xf>
    <xf numFmtId="0" fontId="49" fillId="0" borderId="0" xfId="0" applyFont="1"/>
    <xf numFmtId="0" fontId="50" fillId="0" borderId="0" xfId="0" applyFont="1"/>
    <xf numFmtId="0" fontId="41" fillId="0" borderId="0" xfId="0" applyFont="1" applyFill="1"/>
    <xf numFmtId="2" fontId="41" fillId="0" borderId="0" xfId="0" applyNumberFormat="1" applyFont="1" applyFill="1"/>
    <xf numFmtId="0" fontId="34" fillId="0" borderId="0" xfId="0" applyFont="1" applyAlignment="1">
      <alignment horizontal="center"/>
    </xf>
    <xf numFmtId="0" fontId="42" fillId="33" borderId="0" xfId="0" applyFont="1" applyFill="1" applyBorder="1" applyAlignment="1">
      <alignment horizontal="center"/>
    </xf>
    <xf numFmtId="2" fontId="0" fillId="0" borderId="0" xfId="0" applyNumberFormat="1" applyFill="1" applyBorder="1"/>
    <xf numFmtId="0" fontId="40" fillId="32" borderId="0" xfId="0" applyFont="1" applyFill="1"/>
    <xf numFmtId="2" fontId="0" fillId="0" borderId="0" xfId="0" applyNumberFormat="1" applyBorder="1"/>
    <xf numFmtId="2" fontId="0" fillId="32" borderId="13" xfId="0" applyNumberFormat="1" applyFill="1" applyBorder="1"/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5" fillId="29" borderId="26" xfId="0" applyFont="1" applyFill="1" applyBorder="1" applyAlignment="1">
      <alignment vertical="top" wrapText="1"/>
    </xf>
    <xf numFmtId="0" fontId="5" fillId="29" borderId="15" xfId="0" applyFont="1" applyFill="1" applyBorder="1" applyAlignment="1">
      <alignment vertical="top" wrapText="1"/>
    </xf>
    <xf numFmtId="0" fontId="10" fillId="31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9" borderId="30" xfId="0" applyFont="1" applyFill="1" applyBorder="1" applyAlignment="1">
      <alignment horizontal="center" vertical="top" wrapText="1"/>
    </xf>
    <xf numFmtId="0" fontId="5" fillId="29" borderId="31" xfId="0" applyFont="1" applyFill="1" applyBorder="1" applyAlignment="1">
      <alignment horizontal="center" vertical="top" wrapText="1"/>
    </xf>
    <xf numFmtId="0" fontId="5" fillId="29" borderId="26" xfId="0" applyFont="1" applyFill="1" applyBorder="1" applyAlignment="1">
      <alignment horizontal="center" vertical="top" wrapText="1"/>
    </xf>
    <xf numFmtId="0" fontId="5" fillId="29" borderId="15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center" vertical="center"/>
    </xf>
    <xf numFmtId="0" fontId="6" fillId="30" borderId="26" xfId="0" applyFont="1" applyFill="1" applyBorder="1" applyAlignment="1">
      <alignment vertical="top" wrapText="1"/>
    </xf>
    <xf numFmtId="0" fontId="6" fillId="30" borderId="15" xfId="0" applyFont="1" applyFill="1" applyBorder="1" applyAlignment="1">
      <alignment vertical="top" wrapText="1"/>
    </xf>
    <xf numFmtId="0" fontId="6" fillId="30" borderId="30" xfId="0" applyFont="1" applyFill="1" applyBorder="1" applyAlignment="1">
      <alignment horizontal="center" vertical="top" wrapText="1"/>
    </xf>
    <xf numFmtId="0" fontId="6" fillId="30" borderId="31" xfId="0" applyFont="1" applyFill="1" applyBorder="1" applyAlignment="1">
      <alignment horizontal="center" vertical="top" wrapText="1"/>
    </xf>
    <xf numFmtId="0" fontId="6" fillId="30" borderId="20" xfId="0" applyFont="1" applyFill="1" applyBorder="1" applyAlignment="1">
      <alignment horizontal="center" vertical="center" wrapText="1"/>
    </xf>
    <xf numFmtId="0" fontId="0" fillId="30" borderId="16" xfId="0" applyFill="1" applyBorder="1" applyAlignment="1">
      <alignment horizontal="center" vertical="center"/>
    </xf>
    <xf numFmtId="2" fontId="7" fillId="0" borderId="32" xfId="43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2" fontId="7" fillId="0" borderId="34" xfId="43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3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Style 1" xfId="39"/>
    <cellStyle name="Title" xfId="40" builtinId="15" customBuiltin="1"/>
    <cellStyle name="Total" xfId="41" builtinId="25" customBuiltin="1"/>
    <cellStyle name="Warning Text" xfId="42" builtinId="11" customBuiltin="1"/>
    <cellStyle name="標準_散布図用Anscombe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US"/>
              <a:t>Month,</a:t>
            </a:r>
            <a:r>
              <a:rPr lang="en-US" baseline="0"/>
              <a:t> Scope, Period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ln>
              <a:solidFill>
                <a:srgbClr val="C00000"/>
              </a:solidFill>
            </a:ln>
          </c:spPr>
          <c:cat>
            <c:strRef>
              <c:f>'Pareto1-Class'!$F$2:$F$12</c:f>
              <c:strCache>
                <c:ptCount val="11"/>
                <c:pt idx="0">
                  <c:v>Strain</c:v>
                </c:pt>
                <c:pt idx="1">
                  <c:v>Scrach</c:v>
                </c:pt>
                <c:pt idx="2">
                  <c:v>Pin Holes</c:v>
                </c:pt>
                <c:pt idx="3">
                  <c:v>Cracks</c:v>
                </c:pt>
                <c:pt idx="4">
                  <c:v>Stain</c:v>
                </c:pt>
                <c:pt idx="5">
                  <c:v>Dent</c:v>
                </c:pt>
                <c:pt idx="6">
                  <c:v>Gap</c:v>
                </c:pt>
                <c:pt idx="7">
                  <c:v>% Carbon  Variation</c:v>
                </c:pt>
                <c:pt idx="8">
                  <c:v>Mark</c:v>
                </c:pt>
                <c:pt idx="9">
                  <c:v>Dimentional variation</c:v>
                </c:pt>
                <c:pt idx="10">
                  <c:v>Colour variation</c:v>
                </c:pt>
              </c:strCache>
            </c:strRef>
          </c:cat>
          <c:val>
            <c:numRef>
              <c:f>'Pareto1-Class'!$G$2:$G$12</c:f>
              <c:numCache>
                <c:formatCode>General</c:formatCode>
                <c:ptCount val="11"/>
                <c:pt idx="0">
                  <c:v>104</c:v>
                </c:pt>
                <c:pt idx="1">
                  <c:v>42</c:v>
                </c:pt>
                <c:pt idx="2">
                  <c:v>20</c:v>
                </c:pt>
                <c:pt idx="3">
                  <c:v>10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</c:ser>
        <c:ser>
          <c:idx val="1"/>
          <c:order val="1"/>
          <c:cat>
            <c:strRef>
              <c:f>'Pareto1-Class'!$F$2:$F$12</c:f>
              <c:strCache>
                <c:ptCount val="11"/>
                <c:pt idx="0">
                  <c:v>Strain</c:v>
                </c:pt>
                <c:pt idx="1">
                  <c:v>Scrach</c:v>
                </c:pt>
                <c:pt idx="2">
                  <c:v>Pin Holes</c:v>
                </c:pt>
                <c:pt idx="3">
                  <c:v>Cracks</c:v>
                </c:pt>
                <c:pt idx="4">
                  <c:v>Stain</c:v>
                </c:pt>
                <c:pt idx="5">
                  <c:v>Dent</c:v>
                </c:pt>
                <c:pt idx="6">
                  <c:v>Gap</c:v>
                </c:pt>
                <c:pt idx="7">
                  <c:v>% Carbon  Variation</c:v>
                </c:pt>
                <c:pt idx="8">
                  <c:v>Mark</c:v>
                </c:pt>
                <c:pt idx="9">
                  <c:v>Dimentional variation</c:v>
                </c:pt>
                <c:pt idx="10">
                  <c:v>Colour variation</c:v>
                </c:pt>
              </c:strCache>
            </c:strRef>
          </c:cat>
          <c:val>
            <c:numRef>
              <c:f>'Pareto1-Class'!$H$2:$H$12</c:f>
            </c:numRef>
          </c:val>
        </c:ser>
        <c:ser>
          <c:idx val="2"/>
          <c:order val="2"/>
          <c:cat>
            <c:strRef>
              <c:f>'Pareto1-Class'!$F$2:$F$12</c:f>
              <c:strCache>
                <c:ptCount val="11"/>
                <c:pt idx="0">
                  <c:v>Strain</c:v>
                </c:pt>
                <c:pt idx="1">
                  <c:v>Scrach</c:v>
                </c:pt>
                <c:pt idx="2">
                  <c:v>Pin Holes</c:v>
                </c:pt>
                <c:pt idx="3">
                  <c:v>Cracks</c:v>
                </c:pt>
                <c:pt idx="4">
                  <c:v>Stain</c:v>
                </c:pt>
                <c:pt idx="5">
                  <c:v>Dent</c:v>
                </c:pt>
                <c:pt idx="6">
                  <c:v>Gap</c:v>
                </c:pt>
                <c:pt idx="7">
                  <c:v>% Carbon  Variation</c:v>
                </c:pt>
                <c:pt idx="8">
                  <c:v>Mark</c:v>
                </c:pt>
                <c:pt idx="9">
                  <c:v>Dimentional variation</c:v>
                </c:pt>
                <c:pt idx="10">
                  <c:v>Colour variation</c:v>
                </c:pt>
              </c:strCache>
            </c:strRef>
          </c:cat>
          <c:val>
            <c:numRef>
              <c:f>'Pareto1-Class'!$I$2:$I$12</c:f>
            </c:numRef>
          </c:val>
        </c:ser>
        <c:gapWidth val="0"/>
        <c:axId val="62683776"/>
        <c:axId val="62701952"/>
      </c:barChart>
      <c:lineChart>
        <c:grouping val="standard"/>
        <c:ser>
          <c:idx val="3"/>
          <c:order val="3"/>
          <c:marker>
            <c:symbol val="none"/>
          </c:marker>
          <c:cat>
            <c:strRef>
              <c:f>'Pareto1-Class'!$F$2:$F$12</c:f>
              <c:strCache>
                <c:ptCount val="11"/>
                <c:pt idx="0">
                  <c:v>Strain</c:v>
                </c:pt>
                <c:pt idx="1">
                  <c:v>Scrach</c:v>
                </c:pt>
                <c:pt idx="2">
                  <c:v>Pin Holes</c:v>
                </c:pt>
                <c:pt idx="3">
                  <c:v>Cracks</c:v>
                </c:pt>
                <c:pt idx="4">
                  <c:v>Stain</c:v>
                </c:pt>
                <c:pt idx="5">
                  <c:v>Dent</c:v>
                </c:pt>
                <c:pt idx="6">
                  <c:v>Gap</c:v>
                </c:pt>
                <c:pt idx="7">
                  <c:v>% Carbon  Variation</c:v>
                </c:pt>
                <c:pt idx="8">
                  <c:v>Mark</c:v>
                </c:pt>
                <c:pt idx="9">
                  <c:v>Dimentional variation</c:v>
                </c:pt>
                <c:pt idx="10">
                  <c:v>Colour variation</c:v>
                </c:pt>
              </c:strCache>
            </c:strRef>
          </c:cat>
          <c:val>
            <c:numRef>
              <c:f>'Pareto1-Class'!$J$2:$J$12</c:f>
              <c:numCache>
                <c:formatCode>General</c:formatCode>
                <c:ptCount val="11"/>
                <c:pt idx="0">
                  <c:v>52</c:v>
                </c:pt>
                <c:pt idx="1">
                  <c:v>73</c:v>
                </c:pt>
                <c:pt idx="2">
                  <c:v>83</c:v>
                </c:pt>
                <c:pt idx="3">
                  <c:v>88</c:v>
                </c:pt>
                <c:pt idx="4">
                  <c:v>91</c:v>
                </c:pt>
                <c:pt idx="5">
                  <c:v>93.5</c:v>
                </c:pt>
                <c:pt idx="6">
                  <c:v>95.5</c:v>
                </c:pt>
                <c:pt idx="7">
                  <c:v>97</c:v>
                </c:pt>
                <c:pt idx="8">
                  <c:v>98.5</c:v>
                </c:pt>
                <c:pt idx="9">
                  <c:v>99.5</c:v>
                </c:pt>
                <c:pt idx="10">
                  <c:v>100</c:v>
                </c:pt>
              </c:numCache>
            </c:numRef>
          </c:val>
        </c:ser>
        <c:marker val="1"/>
        <c:axId val="62705024"/>
        <c:axId val="62703488"/>
      </c:lineChart>
      <c:catAx>
        <c:axId val="62683776"/>
        <c:scaling>
          <c:orientation val="minMax"/>
        </c:scaling>
        <c:axPos val="b"/>
        <c:majorTickMark val="none"/>
        <c:tickLblPos val="nextTo"/>
        <c:crossAx val="62701952"/>
        <c:crosses val="autoZero"/>
        <c:auto val="1"/>
        <c:lblAlgn val="ctr"/>
        <c:lblOffset val="100"/>
      </c:catAx>
      <c:valAx>
        <c:axId val="62701952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crossAx val="62683776"/>
        <c:crosses val="autoZero"/>
        <c:crossBetween val="between"/>
      </c:valAx>
      <c:valAx>
        <c:axId val="62703488"/>
        <c:scaling>
          <c:orientation val="minMax"/>
          <c:max val="100"/>
        </c:scaling>
        <c:axPos val="r"/>
        <c:numFmt formatCode="General" sourceLinked="1"/>
        <c:tickLblPos val="nextTo"/>
        <c:crossAx val="62705024"/>
        <c:crosses val="max"/>
        <c:crossBetween val="between"/>
      </c:valAx>
      <c:catAx>
        <c:axId val="62705024"/>
        <c:scaling>
          <c:orientation val="minMax"/>
        </c:scaling>
        <c:delete val="1"/>
        <c:axPos val="b"/>
        <c:tickLblPos val="none"/>
        <c:crossAx val="62703488"/>
        <c:crosses val="autoZero"/>
        <c:auto val="1"/>
        <c:lblAlgn val="ctr"/>
        <c:lblOffset val="100"/>
      </c:cat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lineChart>
        <c:grouping val="standard"/>
        <c:ser>
          <c:idx val="0"/>
          <c:order val="0"/>
          <c:val>
            <c:numRef>
              <c:f>'Xbar R chart'!$C$15:$AA$15</c:f>
              <c:numCache>
                <c:formatCode>General</c:formatCode>
                <c:ptCount val="25"/>
                <c:pt idx="0">
                  <c:v>24.4</c:v>
                </c:pt>
                <c:pt idx="1">
                  <c:v>25.4</c:v>
                </c:pt>
                <c:pt idx="2">
                  <c:v>24</c:v>
                </c:pt>
                <c:pt idx="3">
                  <c:v>23.6</c:v>
                </c:pt>
                <c:pt idx="4">
                  <c:v>25.8</c:v>
                </c:pt>
                <c:pt idx="5">
                  <c:v>25.6</c:v>
                </c:pt>
                <c:pt idx="6">
                  <c:v>23.6</c:v>
                </c:pt>
                <c:pt idx="7">
                  <c:v>30.6</c:v>
                </c:pt>
                <c:pt idx="8">
                  <c:v>24.8</c:v>
                </c:pt>
                <c:pt idx="9">
                  <c:v>22.4</c:v>
                </c:pt>
                <c:pt idx="10">
                  <c:v>24</c:v>
                </c:pt>
                <c:pt idx="11">
                  <c:v>24</c:v>
                </c:pt>
                <c:pt idx="12">
                  <c:v>25</c:v>
                </c:pt>
                <c:pt idx="13">
                  <c:v>24.4</c:v>
                </c:pt>
                <c:pt idx="14">
                  <c:v>23.6</c:v>
                </c:pt>
                <c:pt idx="15">
                  <c:v>25.2</c:v>
                </c:pt>
                <c:pt idx="16">
                  <c:v>24.8</c:v>
                </c:pt>
                <c:pt idx="17">
                  <c:v>24.2</c:v>
                </c:pt>
                <c:pt idx="18">
                  <c:v>23.6</c:v>
                </c:pt>
                <c:pt idx="19">
                  <c:v>24.4</c:v>
                </c:pt>
                <c:pt idx="20">
                  <c:v>24.8</c:v>
                </c:pt>
                <c:pt idx="21">
                  <c:v>24.8</c:v>
                </c:pt>
                <c:pt idx="22">
                  <c:v>22.4</c:v>
                </c:pt>
                <c:pt idx="23">
                  <c:v>22.8</c:v>
                </c:pt>
                <c:pt idx="24">
                  <c:v>23.2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'Xbar R chart'!$C$16:$AA$16</c:f>
              <c:numCache>
                <c:formatCode>0.00</c:formatCode>
                <c:ptCount val="25"/>
                <c:pt idx="0">
                  <c:v>25.979279999999999</c:v>
                </c:pt>
                <c:pt idx="1">
                  <c:v>25.979279999999999</c:v>
                </c:pt>
                <c:pt idx="2">
                  <c:v>25.979279999999999</c:v>
                </c:pt>
                <c:pt idx="3">
                  <c:v>25.979279999999999</c:v>
                </c:pt>
                <c:pt idx="4">
                  <c:v>25.979279999999999</c:v>
                </c:pt>
                <c:pt idx="5">
                  <c:v>25.979279999999999</c:v>
                </c:pt>
                <c:pt idx="6">
                  <c:v>25.979279999999999</c:v>
                </c:pt>
                <c:pt idx="7">
                  <c:v>25.979279999999999</c:v>
                </c:pt>
                <c:pt idx="8">
                  <c:v>25.979279999999999</c:v>
                </c:pt>
                <c:pt idx="9">
                  <c:v>25.979279999999999</c:v>
                </c:pt>
                <c:pt idx="10">
                  <c:v>25.979279999999999</c:v>
                </c:pt>
                <c:pt idx="11">
                  <c:v>25.979279999999999</c:v>
                </c:pt>
                <c:pt idx="12">
                  <c:v>25.979279999999999</c:v>
                </c:pt>
                <c:pt idx="13">
                  <c:v>25.979279999999999</c:v>
                </c:pt>
                <c:pt idx="14">
                  <c:v>25.979279999999999</c:v>
                </c:pt>
                <c:pt idx="15">
                  <c:v>25.979279999999999</c:v>
                </c:pt>
                <c:pt idx="16">
                  <c:v>25.979279999999999</c:v>
                </c:pt>
                <c:pt idx="17">
                  <c:v>25.979279999999999</c:v>
                </c:pt>
                <c:pt idx="18">
                  <c:v>25.979279999999999</c:v>
                </c:pt>
                <c:pt idx="19">
                  <c:v>25.979279999999999</c:v>
                </c:pt>
                <c:pt idx="20">
                  <c:v>25.979279999999999</c:v>
                </c:pt>
                <c:pt idx="21">
                  <c:v>25.979279999999999</c:v>
                </c:pt>
                <c:pt idx="22">
                  <c:v>25.979279999999999</c:v>
                </c:pt>
                <c:pt idx="23">
                  <c:v>25.979279999999999</c:v>
                </c:pt>
                <c:pt idx="24">
                  <c:v>25.979279999999999</c:v>
                </c:pt>
              </c:numCache>
            </c:numRef>
          </c:val>
        </c:ser>
        <c:ser>
          <c:idx val="2"/>
          <c:order val="2"/>
          <c:val>
            <c:numRef>
              <c:f>'Xbar R chart'!$C$17:$AA$17</c:f>
              <c:numCache>
                <c:formatCode>General</c:formatCode>
                <c:ptCount val="25"/>
                <c:pt idx="0">
                  <c:v>24.456</c:v>
                </c:pt>
                <c:pt idx="1">
                  <c:v>24.456</c:v>
                </c:pt>
                <c:pt idx="2">
                  <c:v>24.456</c:v>
                </c:pt>
                <c:pt idx="3">
                  <c:v>24.456</c:v>
                </c:pt>
                <c:pt idx="4">
                  <c:v>24.456</c:v>
                </c:pt>
                <c:pt idx="5">
                  <c:v>24.456</c:v>
                </c:pt>
                <c:pt idx="6">
                  <c:v>24.456</c:v>
                </c:pt>
                <c:pt idx="7">
                  <c:v>24.456</c:v>
                </c:pt>
                <c:pt idx="8">
                  <c:v>24.456</c:v>
                </c:pt>
                <c:pt idx="9">
                  <c:v>24.456</c:v>
                </c:pt>
                <c:pt idx="10">
                  <c:v>24.456</c:v>
                </c:pt>
                <c:pt idx="11">
                  <c:v>24.456</c:v>
                </c:pt>
                <c:pt idx="12">
                  <c:v>24.456</c:v>
                </c:pt>
                <c:pt idx="13">
                  <c:v>24.456</c:v>
                </c:pt>
                <c:pt idx="14">
                  <c:v>24.456</c:v>
                </c:pt>
                <c:pt idx="15">
                  <c:v>24.456</c:v>
                </c:pt>
                <c:pt idx="16">
                  <c:v>24.456</c:v>
                </c:pt>
                <c:pt idx="17">
                  <c:v>24.456</c:v>
                </c:pt>
                <c:pt idx="18">
                  <c:v>24.456</c:v>
                </c:pt>
                <c:pt idx="19">
                  <c:v>24.456</c:v>
                </c:pt>
                <c:pt idx="20">
                  <c:v>24.456</c:v>
                </c:pt>
                <c:pt idx="21">
                  <c:v>24.456</c:v>
                </c:pt>
                <c:pt idx="22">
                  <c:v>24.456</c:v>
                </c:pt>
                <c:pt idx="23">
                  <c:v>24.456</c:v>
                </c:pt>
                <c:pt idx="24">
                  <c:v>24.456</c:v>
                </c:pt>
              </c:numCache>
            </c:numRef>
          </c:val>
        </c:ser>
        <c:ser>
          <c:idx val="3"/>
          <c:order val="3"/>
          <c:marker>
            <c:spPr>
              <a:noFill/>
            </c:spPr>
          </c:marker>
          <c:val>
            <c:numRef>
              <c:f>'Xbar R chart'!$C$18:$AA$18</c:f>
              <c:numCache>
                <c:formatCode>General</c:formatCode>
                <c:ptCount val="25"/>
                <c:pt idx="0">
                  <c:v>22.93272</c:v>
                </c:pt>
                <c:pt idx="1">
                  <c:v>22.93272</c:v>
                </c:pt>
                <c:pt idx="2">
                  <c:v>22.93272</c:v>
                </c:pt>
                <c:pt idx="3">
                  <c:v>22.93272</c:v>
                </c:pt>
                <c:pt idx="4">
                  <c:v>22.93272</c:v>
                </c:pt>
                <c:pt idx="5">
                  <c:v>22.93272</c:v>
                </c:pt>
                <c:pt idx="6">
                  <c:v>22.93272</c:v>
                </c:pt>
                <c:pt idx="7">
                  <c:v>22.93272</c:v>
                </c:pt>
                <c:pt idx="8">
                  <c:v>22.93272</c:v>
                </c:pt>
                <c:pt idx="9">
                  <c:v>22.93272</c:v>
                </c:pt>
                <c:pt idx="10">
                  <c:v>22.93272</c:v>
                </c:pt>
                <c:pt idx="11">
                  <c:v>22.93272</c:v>
                </c:pt>
                <c:pt idx="12">
                  <c:v>22.93272</c:v>
                </c:pt>
                <c:pt idx="13">
                  <c:v>22.93272</c:v>
                </c:pt>
                <c:pt idx="14">
                  <c:v>22.93272</c:v>
                </c:pt>
                <c:pt idx="15">
                  <c:v>22.93272</c:v>
                </c:pt>
                <c:pt idx="16">
                  <c:v>22.93272</c:v>
                </c:pt>
                <c:pt idx="17">
                  <c:v>22.93272</c:v>
                </c:pt>
                <c:pt idx="18">
                  <c:v>22.93272</c:v>
                </c:pt>
                <c:pt idx="19">
                  <c:v>22.93272</c:v>
                </c:pt>
                <c:pt idx="20">
                  <c:v>22.93272</c:v>
                </c:pt>
                <c:pt idx="21">
                  <c:v>22.93272</c:v>
                </c:pt>
                <c:pt idx="22">
                  <c:v>22.93272</c:v>
                </c:pt>
                <c:pt idx="23">
                  <c:v>22.93272</c:v>
                </c:pt>
                <c:pt idx="24">
                  <c:v>22.93272</c:v>
                </c:pt>
              </c:numCache>
            </c:numRef>
          </c:val>
        </c:ser>
        <c:marker val="1"/>
        <c:axId val="67154688"/>
        <c:axId val="67156608"/>
      </c:lineChart>
      <c:catAx>
        <c:axId val="67154688"/>
        <c:scaling>
          <c:orientation val="minMax"/>
        </c:scaling>
        <c:axPos val="b"/>
        <c:tickLblPos val="nextTo"/>
        <c:crossAx val="67156608"/>
        <c:crosses val="autoZero"/>
        <c:auto val="1"/>
        <c:lblAlgn val="ctr"/>
        <c:lblOffset val="100"/>
      </c:catAx>
      <c:valAx>
        <c:axId val="67156608"/>
        <c:scaling>
          <c:orientation val="minMax"/>
          <c:min val="20"/>
        </c:scaling>
        <c:axPos val="l"/>
        <c:majorGridlines/>
        <c:numFmt formatCode="General" sourceLinked="1"/>
        <c:tickLblPos val="nextTo"/>
        <c:crossAx val="67154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US"/>
              <a:t>Range Chart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Ref>
              <c:f>'Xbar R chart'!$C$21:$AA$21</c:f>
              <c:numCache>
                <c:formatCode>General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'Xbar R chart'!$C$22:$AA$22</c:f>
              <c:numCache>
                <c:formatCode>General</c:formatCode>
                <c:ptCount val="25"/>
                <c:pt idx="0">
                  <c:v>5.5809600000000001</c:v>
                </c:pt>
                <c:pt idx="1">
                  <c:v>5.5809600000000001</c:v>
                </c:pt>
                <c:pt idx="2">
                  <c:v>5.5809600000000001</c:v>
                </c:pt>
                <c:pt idx="3">
                  <c:v>5.5809600000000001</c:v>
                </c:pt>
                <c:pt idx="4">
                  <c:v>5.5809600000000001</c:v>
                </c:pt>
                <c:pt idx="5">
                  <c:v>5.5809600000000001</c:v>
                </c:pt>
                <c:pt idx="6">
                  <c:v>5.5809600000000001</c:v>
                </c:pt>
                <c:pt idx="7">
                  <c:v>5.5809600000000001</c:v>
                </c:pt>
                <c:pt idx="8">
                  <c:v>5.5809600000000001</c:v>
                </c:pt>
                <c:pt idx="9">
                  <c:v>5.5809600000000001</c:v>
                </c:pt>
                <c:pt idx="10">
                  <c:v>5.5809600000000001</c:v>
                </c:pt>
                <c:pt idx="11">
                  <c:v>5.5809600000000001</c:v>
                </c:pt>
                <c:pt idx="12">
                  <c:v>5.5809600000000001</c:v>
                </c:pt>
                <c:pt idx="13">
                  <c:v>5.5809600000000001</c:v>
                </c:pt>
                <c:pt idx="14">
                  <c:v>5.5809600000000001</c:v>
                </c:pt>
                <c:pt idx="15">
                  <c:v>5.5809600000000001</c:v>
                </c:pt>
                <c:pt idx="16">
                  <c:v>5.5809600000000001</c:v>
                </c:pt>
                <c:pt idx="17">
                  <c:v>5.5809600000000001</c:v>
                </c:pt>
                <c:pt idx="18">
                  <c:v>5.5809600000000001</c:v>
                </c:pt>
                <c:pt idx="19">
                  <c:v>5.5809600000000001</c:v>
                </c:pt>
                <c:pt idx="20">
                  <c:v>5.5809600000000001</c:v>
                </c:pt>
                <c:pt idx="21">
                  <c:v>5.5809600000000001</c:v>
                </c:pt>
                <c:pt idx="22">
                  <c:v>5.5809600000000001</c:v>
                </c:pt>
                <c:pt idx="23">
                  <c:v>5.5809600000000001</c:v>
                </c:pt>
                <c:pt idx="24">
                  <c:v>5.5809600000000001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'Xbar R chart'!$C$23:$AA$23</c:f>
              <c:numCache>
                <c:formatCode>General</c:formatCode>
                <c:ptCount val="25"/>
                <c:pt idx="0">
                  <c:v>2.64</c:v>
                </c:pt>
                <c:pt idx="1">
                  <c:v>2.64</c:v>
                </c:pt>
                <c:pt idx="2">
                  <c:v>2.64</c:v>
                </c:pt>
                <c:pt idx="3">
                  <c:v>2.64</c:v>
                </c:pt>
                <c:pt idx="4">
                  <c:v>2.64</c:v>
                </c:pt>
                <c:pt idx="5">
                  <c:v>2.64</c:v>
                </c:pt>
                <c:pt idx="6">
                  <c:v>2.64</c:v>
                </c:pt>
                <c:pt idx="7">
                  <c:v>2.64</c:v>
                </c:pt>
                <c:pt idx="8">
                  <c:v>2.64</c:v>
                </c:pt>
                <c:pt idx="9">
                  <c:v>2.64</c:v>
                </c:pt>
                <c:pt idx="10">
                  <c:v>2.64</c:v>
                </c:pt>
                <c:pt idx="11">
                  <c:v>2.64</c:v>
                </c:pt>
                <c:pt idx="12">
                  <c:v>2.64</c:v>
                </c:pt>
                <c:pt idx="13">
                  <c:v>2.64</c:v>
                </c:pt>
                <c:pt idx="14">
                  <c:v>2.64</c:v>
                </c:pt>
                <c:pt idx="15">
                  <c:v>2.64</c:v>
                </c:pt>
                <c:pt idx="16">
                  <c:v>2.64</c:v>
                </c:pt>
                <c:pt idx="17">
                  <c:v>2.64</c:v>
                </c:pt>
                <c:pt idx="18">
                  <c:v>2.64</c:v>
                </c:pt>
                <c:pt idx="19">
                  <c:v>2.64</c:v>
                </c:pt>
                <c:pt idx="20">
                  <c:v>2.64</c:v>
                </c:pt>
                <c:pt idx="21">
                  <c:v>2.64</c:v>
                </c:pt>
                <c:pt idx="22">
                  <c:v>2.64</c:v>
                </c:pt>
                <c:pt idx="23">
                  <c:v>2.64</c:v>
                </c:pt>
                <c:pt idx="24">
                  <c:v>2.64</c:v>
                </c:pt>
              </c:numCache>
            </c:numRef>
          </c:val>
        </c:ser>
        <c:marker val="1"/>
        <c:axId val="67181952"/>
        <c:axId val="67015808"/>
      </c:lineChart>
      <c:catAx>
        <c:axId val="67181952"/>
        <c:scaling>
          <c:orientation val="minMax"/>
        </c:scaling>
        <c:axPos val="b"/>
        <c:majorTickMark val="none"/>
        <c:tickLblPos val="nextTo"/>
        <c:crossAx val="67015808"/>
        <c:crosses val="autoZero"/>
        <c:auto val="1"/>
        <c:lblAlgn val="ctr"/>
        <c:lblOffset val="100"/>
      </c:catAx>
      <c:valAx>
        <c:axId val="670158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Range</a:t>
                </a:r>
              </a:p>
            </c:rich>
          </c:tx>
        </c:title>
        <c:numFmt formatCode="General" sourceLinked="1"/>
        <c:majorTickMark val="none"/>
        <c:tickLblPos val="nextTo"/>
        <c:crossAx val="671819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US"/>
              <a:t>P chart for casting Defect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Sheet2!$F$2:$F$70</c:f>
              <c:numCache>
                <c:formatCode>General</c:formatCode>
                <c:ptCount val="69"/>
                <c:pt idx="0">
                  <c:v>7.0639437562772009E-2</c:v>
                </c:pt>
                <c:pt idx="1">
                  <c:v>7.0639437562772009E-2</c:v>
                </c:pt>
                <c:pt idx="2">
                  <c:v>7.0639437562772009E-2</c:v>
                </c:pt>
                <c:pt idx="3">
                  <c:v>7.0639437562772009E-2</c:v>
                </c:pt>
                <c:pt idx="4">
                  <c:v>7.0639437562772009E-2</c:v>
                </c:pt>
                <c:pt idx="5">
                  <c:v>7.0639437562772009E-2</c:v>
                </c:pt>
                <c:pt idx="6">
                  <c:v>7.0639437562772009E-2</c:v>
                </c:pt>
                <c:pt idx="7">
                  <c:v>7.0639437562772009E-2</c:v>
                </c:pt>
                <c:pt idx="8">
                  <c:v>7.0639437562772009E-2</c:v>
                </c:pt>
                <c:pt idx="9">
                  <c:v>7.0639437562772009E-2</c:v>
                </c:pt>
                <c:pt idx="10">
                  <c:v>7.0639437562772009E-2</c:v>
                </c:pt>
                <c:pt idx="11">
                  <c:v>7.0639437562772009E-2</c:v>
                </c:pt>
                <c:pt idx="12">
                  <c:v>7.0639437562772009E-2</c:v>
                </c:pt>
                <c:pt idx="13">
                  <c:v>7.0639437562772009E-2</c:v>
                </c:pt>
                <c:pt idx="14">
                  <c:v>7.0639437562772009E-2</c:v>
                </c:pt>
                <c:pt idx="15">
                  <c:v>7.0639437562772009E-2</c:v>
                </c:pt>
                <c:pt idx="16">
                  <c:v>7.0639437562772009E-2</c:v>
                </c:pt>
                <c:pt idx="17">
                  <c:v>7.0639437562772009E-2</c:v>
                </c:pt>
                <c:pt idx="18">
                  <c:v>7.0639437562772009E-2</c:v>
                </c:pt>
                <c:pt idx="19">
                  <c:v>7.0639437562772009E-2</c:v>
                </c:pt>
                <c:pt idx="20">
                  <c:v>7.0639437562772009E-2</c:v>
                </c:pt>
                <c:pt idx="21">
                  <c:v>7.0639437562772009E-2</c:v>
                </c:pt>
                <c:pt idx="22">
                  <c:v>7.0639437562772009E-2</c:v>
                </c:pt>
                <c:pt idx="23">
                  <c:v>7.0639437562772009E-2</c:v>
                </c:pt>
                <c:pt idx="24">
                  <c:v>7.0639437562772009E-2</c:v>
                </c:pt>
                <c:pt idx="25">
                  <c:v>7.0639437562772009E-2</c:v>
                </c:pt>
                <c:pt idx="26">
                  <c:v>7.0639437562772009E-2</c:v>
                </c:pt>
                <c:pt idx="27">
                  <c:v>7.0639437562772009E-2</c:v>
                </c:pt>
                <c:pt idx="28">
                  <c:v>7.0639437562772009E-2</c:v>
                </c:pt>
                <c:pt idx="29">
                  <c:v>7.0639437562772009E-2</c:v>
                </c:pt>
                <c:pt idx="30">
                  <c:v>7.0639437562772009E-2</c:v>
                </c:pt>
                <c:pt idx="31">
                  <c:v>7.0639437562772009E-2</c:v>
                </c:pt>
                <c:pt idx="32">
                  <c:v>7.0639437562772009E-2</c:v>
                </c:pt>
                <c:pt idx="33">
                  <c:v>7.0639437562772009E-2</c:v>
                </c:pt>
                <c:pt idx="34">
                  <c:v>7.0639437562772009E-2</c:v>
                </c:pt>
                <c:pt idx="35">
                  <c:v>7.0639437562772009E-2</c:v>
                </c:pt>
                <c:pt idx="36">
                  <c:v>7.0639437562772009E-2</c:v>
                </c:pt>
                <c:pt idx="37">
                  <c:v>7.0639437562772009E-2</c:v>
                </c:pt>
                <c:pt idx="38">
                  <c:v>7.0639437562772009E-2</c:v>
                </c:pt>
                <c:pt idx="39">
                  <c:v>7.0639437562772009E-2</c:v>
                </c:pt>
                <c:pt idx="40">
                  <c:v>7.0639437562772009E-2</c:v>
                </c:pt>
                <c:pt idx="41">
                  <c:v>7.0639437562772009E-2</c:v>
                </c:pt>
                <c:pt idx="42">
                  <c:v>7.0639437562772009E-2</c:v>
                </c:pt>
                <c:pt idx="43">
                  <c:v>7.0639437562772009E-2</c:v>
                </c:pt>
                <c:pt idx="44">
                  <c:v>7.0639437562772009E-2</c:v>
                </c:pt>
                <c:pt idx="45">
                  <c:v>7.0639437562772009E-2</c:v>
                </c:pt>
                <c:pt idx="46">
                  <c:v>7.0639437562772009E-2</c:v>
                </c:pt>
                <c:pt idx="47">
                  <c:v>7.0639437562772009E-2</c:v>
                </c:pt>
                <c:pt idx="48">
                  <c:v>7.0639437562772009E-2</c:v>
                </c:pt>
                <c:pt idx="49">
                  <c:v>7.0639437562772009E-2</c:v>
                </c:pt>
                <c:pt idx="50">
                  <c:v>7.0639437562772009E-2</c:v>
                </c:pt>
                <c:pt idx="51">
                  <c:v>7.0639437562772009E-2</c:v>
                </c:pt>
                <c:pt idx="52">
                  <c:v>7.0639437562772009E-2</c:v>
                </c:pt>
                <c:pt idx="53">
                  <c:v>7.0639437562772009E-2</c:v>
                </c:pt>
                <c:pt idx="54">
                  <c:v>7.0639437562772009E-2</c:v>
                </c:pt>
                <c:pt idx="55">
                  <c:v>7.0639437562772009E-2</c:v>
                </c:pt>
                <c:pt idx="56">
                  <c:v>7.0639437562772009E-2</c:v>
                </c:pt>
                <c:pt idx="57">
                  <c:v>7.0639437562772009E-2</c:v>
                </c:pt>
                <c:pt idx="58">
                  <c:v>7.0639437562772009E-2</c:v>
                </c:pt>
                <c:pt idx="59">
                  <c:v>7.0639437562772009E-2</c:v>
                </c:pt>
                <c:pt idx="60">
                  <c:v>7.0639437562772009E-2</c:v>
                </c:pt>
                <c:pt idx="61">
                  <c:v>7.0639437562772009E-2</c:v>
                </c:pt>
                <c:pt idx="62">
                  <c:v>7.0639437562772009E-2</c:v>
                </c:pt>
                <c:pt idx="63">
                  <c:v>7.0639437562772009E-2</c:v>
                </c:pt>
                <c:pt idx="64">
                  <c:v>7.0639437562772009E-2</c:v>
                </c:pt>
                <c:pt idx="65">
                  <c:v>7.0639437562772009E-2</c:v>
                </c:pt>
                <c:pt idx="66">
                  <c:v>7.0639437562772009E-2</c:v>
                </c:pt>
                <c:pt idx="67">
                  <c:v>7.0639437562772009E-2</c:v>
                </c:pt>
                <c:pt idx="68">
                  <c:v>7.0639437562772009E-2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Sheet2!$G$2:$G$70</c:f>
              <c:numCache>
                <c:formatCode>General</c:formatCode>
                <c:ptCount val="69"/>
                <c:pt idx="0">
                  <c:v>0.08</c:v>
                </c:pt>
                <c:pt idx="1">
                  <c:v>6.6666666666666666E-2</c:v>
                </c:pt>
                <c:pt idx="2">
                  <c:v>6.363636363636363E-2</c:v>
                </c:pt>
                <c:pt idx="3">
                  <c:v>7.4999999999999997E-2</c:v>
                </c:pt>
                <c:pt idx="4">
                  <c:v>5.8823529411764705E-2</c:v>
                </c:pt>
                <c:pt idx="5">
                  <c:v>8.4210526315789472E-2</c:v>
                </c:pt>
                <c:pt idx="6">
                  <c:v>0.05</c:v>
                </c:pt>
                <c:pt idx="7">
                  <c:v>3.8095238095238099E-2</c:v>
                </c:pt>
                <c:pt idx="8">
                  <c:v>6.6666666666666666E-2</c:v>
                </c:pt>
                <c:pt idx="9">
                  <c:v>6.3157894736842107E-2</c:v>
                </c:pt>
                <c:pt idx="10">
                  <c:v>0.08</c:v>
                </c:pt>
                <c:pt idx="11">
                  <c:v>6.7961165048543687E-2</c:v>
                </c:pt>
                <c:pt idx="12">
                  <c:v>5.5555555555555552E-2</c:v>
                </c:pt>
                <c:pt idx="13">
                  <c:v>6.363636363636363E-2</c:v>
                </c:pt>
                <c:pt idx="14">
                  <c:v>7.4999999999999997E-2</c:v>
                </c:pt>
                <c:pt idx="15">
                  <c:v>0.11764705882352941</c:v>
                </c:pt>
                <c:pt idx="16">
                  <c:v>0.09</c:v>
                </c:pt>
                <c:pt idx="17">
                  <c:v>4.1666666666666664E-2</c:v>
                </c:pt>
                <c:pt idx="18">
                  <c:v>0.08</c:v>
                </c:pt>
                <c:pt idx="19">
                  <c:v>8.2352941176470587E-2</c:v>
                </c:pt>
                <c:pt idx="20">
                  <c:v>0.06</c:v>
                </c:pt>
                <c:pt idx="21">
                  <c:v>5.5555555555555552E-2</c:v>
                </c:pt>
                <c:pt idx="22">
                  <c:v>5.5555555555555552E-2</c:v>
                </c:pt>
                <c:pt idx="23">
                  <c:v>0.12631578947368421</c:v>
                </c:pt>
                <c:pt idx="24">
                  <c:v>7.407407407407407E-2</c:v>
                </c:pt>
                <c:pt idx="25">
                  <c:v>7.1428571428571425E-2</c:v>
                </c:pt>
                <c:pt idx="26">
                  <c:v>0.08</c:v>
                </c:pt>
                <c:pt idx="27">
                  <c:v>7.6190476190476197E-2</c:v>
                </c:pt>
                <c:pt idx="28">
                  <c:v>6.363636363636363E-2</c:v>
                </c:pt>
                <c:pt idx="29">
                  <c:v>7.4999999999999997E-2</c:v>
                </c:pt>
                <c:pt idx="30">
                  <c:v>8.8888888888888892E-2</c:v>
                </c:pt>
                <c:pt idx="31">
                  <c:v>7.2727272727272724E-2</c:v>
                </c:pt>
                <c:pt idx="32">
                  <c:v>0.08</c:v>
                </c:pt>
                <c:pt idx="33">
                  <c:v>6.363636363636363E-2</c:v>
                </c:pt>
                <c:pt idx="34">
                  <c:v>5.5E-2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Sheet2!$H$2:$H$70</c:f>
              <c:numCache>
                <c:formatCode>General</c:formatCode>
                <c:ptCount val="69"/>
                <c:pt idx="0">
                  <c:v>0.14750591704585261</c:v>
                </c:pt>
                <c:pt idx="1">
                  <c:v>0.14080861211092416</c:v>
                </c:pt>
                <c:pt idx="2">
                  <c:v>0.14392875011690326</c:v>
                </c:pt>
                <c:pt idx="3">
                  <c:v>0.15657877422040256</c:v>
                </c:pt>
                <c:pt idx="4">
                  <c:v>0.15401284048863711</c:v>
                </c:pt>
                <c:pt idx="5">
                  <c:v>0.14950278151341037</c:v>
                </c:pt>
                <c:pt idx="6">
                  <c:v>0.14750591704585261</c:v>
                </c:pt>
                <c:pt idx="7">
                  <c:v>0.14565344049760731</c:v>
                </c:pt>
                <c:pt idx="8">
                  <c:v>0.15166382119115096</c:v>
                </c:pt>
                <c:pt idx="9">
                  <c:v>0.14950278151341037</c:v>
                </c:pt>
                <c:pt idx="10">
                  <c:v>0.14750591704585261</c:v>
                </c:pt>
                <c:pt idx="11">
                  <c:v>0.14637823030686628</c:v>
                </c:pt>
                <c:pt idx="12">
                  <c:v>0.1446042419314644</c:v>
                </c:pt>
                <c:pt idx="13">
                  <c:v>0.14392875011690326</c:v>
                </c:pt>
                <c:pt idx="14">
                  <c:v>0.15657877422040256</c:v>
                </c:pt>
                <c:pt idx="15">
                  <c:v>0.15401284048863711</c:v>
                </c:pt>
                <c:pt idx="16">
                  <c:v>0.14750591704585261</c:v>
                </c:pt>
                <c:pt idx="17">
                  <c:v>0.14080861211092416</c:v>
                </c:pt>
                <c:pt idx="18">
                  <c:v>0.14750591704585261</c:v>
                </c:pt>
                <c:pt idx="19">
                  <c:v>0.15401284048863711</c:v>
                </c:pt>
                <c:pt idx="20">
                  <c:v>0.14750591704585261</c:v>
                </c:pt>
                <c:pt idx="21">
                  <c:v>0.15166382119115096</c:v>
                </c:pt>
                <c:pt idx="22">
                  <c:v>0.15166382119115096</c:v>
                </c:pt>
                <c:pt idx="23">
                  <c:v>0.14950278151341037</c:v>
                </c:pt>
                <c:pt idx="24">
                  <c:v>0.1446042419314644</c:v>
                </c:pt>
                <c:pt idx="25">
                  <c:v>0.14828630740337617</c:v>
                </c:pt>
                <c:pt idx="26">
                  <c:v>0.14750591704585261</c:v>
                </c:pt>
                <c:pt idx="27">
                  <c:v>0.14565344049760731</c:v>
                </c:pt>
                <c:pt idx="28">
                  <c:v>0.14392875011690326</c:v>
                </c:pt>
                <c:pt idx="29">
                  <c:v>0.14080861211092416</c:v>
                </c:pt>
                <c:pt idx="30">
                  <c:v>0.15166382119115096</c:v>
                </c:pt>
                <c:pt idx="31">
                  <c:v>0.14392875011690326</c:v>
                </c:pt>
                <c:pt idx="32">
                  <c:v>0.14750591704585261</c:v>
                </c:pt>
                <c:pt idx="33">
                  <c:v>0.14392875011690326</c:v>
                </c:pt>
                <c:pt idx="34">
                  <c:v>0.12499224645119493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val>
            <c:numRef>
              <c:f>Sheet2!$I$2:$I$70</c:f>
              <c:numCache>
                <c:formatCode>General</c:formatCode>
                <c:ptCount val="69"/>
                <c:pt idx="0">
                  <c:v>-6.2270419203085958E-3</c:v>
                </c:pt>
                <c:pt idx="1">
                  <c:v>4.7026301461985942E-4</c:v>
                </c:pt>
                <c:pt idx="2">
                  <c:v>-2.6498749913592273E-3</c:v>
                </c:pt>
                <c:pt idx="3">
                  <c:v>-1.5299899094858557E-2</c:v>
                </c:pt>
                <c:pt idx="4">
                  <c:v>-1.2733965363093083E-2</c:v>
                </c:pt>
                <c:pt idx="5">
                  <c:v>-8.2239063878663532E-3</c:v>
                </c:pt>
                <c:pt idx="6">
                  <c:v>-6.2270419203085958E-3</c:v>
                </c:pt>
                <c:pt idx="7">
                  <c:v>-4.3745653720632938E-3</c:v>
                </c:pt>
                <c:pt idx="8">
                  <c:v>-1.0384946065606956E-2</c:v>
                </c:pt>
                <c:pt idx="9">
                  <c:v>-8.2239063878663532E-3</c:v>
                </c:pt>
                <c:pt idx="10">
                  <c:v>-6.2270419203085958E-3</c:v>
                </c:pt>
                <c:pt idx="11">
                  <c:v>-5.0993551813222626E-3</c:v>
                </c:pt>
                <c:pt idx="12">
                  <c:v>-3.3253668059203823E-3</c:v>
                </c:pt>
                <c:pt idx="13">
                  <c:v>-2.6498749913592273E-3</c:v>
                </c:pt>
                <c:pt idx="14">
                  <c:v>-1.5299899094858557E-2</c:v>
                </c:pt>
                <c:pt idx="15">
                  <c:v>-1.2733965363093083E-2</c:v>
                </c:pt>
                <c:pt idx="16">
                  <c:v>-6.2270419203085958E-3</c:v>
                </c:pt>
                <c:pt idx="17">
                  <c:v>4.7026301461985942E-4</c:v>
                </c:pt>
                <c:pt idx="18">
                  <c:v>-6.2270419203085958E-3</c:v>
                </c:pt>
                <c:pt idx="19">
                  <c:v>-1.2733965363093083E-2</c:v>
                </c:pt>
                <c:pt idx="20">
                  <c:v>-6.2270419203085958E-3</c:v>
                </c:pt>
                <c:pt idx="21">
                  <c:v>-1.0384946065606956E-2</c:v>
                </c:pt>
                <c:pt idx="22">
                  <c:v>-1.0384946065606956E-2</c:v>
                </c:pt>
                <c:pt idx="23">
                  <c:v>-8.2239063878663532E-3</c:v>
                </c:pt>
                <c:pt idx="24">
                  <c:v>-3.3253668059203823E-3</c:v>
                </c:pt>
                <c:pt idx="25">
                  <c:v>-7.0074322778321679E-3</c:v>
                </c:pt>
                <c:pt idx="26">
                  <c:v>-6.2270419203085958E-3</c:v>
                </c:pt>
                <c:pt idx="27">
                  <c:v>-4.3745653720632938E-3</c:v>
                </c:pt>
                <c:pt idx="28">
                  <c:v>-2.6498749913592273E-3</c:v>
                </c:pt>
                <c:pt idx="29">
                  <c:v>4.7026301461985942E-4</c:v>
                </c:pt>
                <c:pt idx="30">
                  <c:v>-1.0384946065606956E-2</c:v>
                </c:pt>
                <c:pt idx="31">
                  <c:v>-2.6498749913592273E-3</c:v>
                </c:pt>
                <c:pt idx="32">
                  <c:v>-6.2270419203085958E-3</c:v>
                </c:pt>
                <c:pt idx="33">
                  <c:v>-2.6498749913592273E-3</c:v>
                </c:pt>
                <c:pt idx="34">
                  <c:v>1.6286628674349088E-2</c:v>
                </c:pt>
              </c:numCache>
            </c:numRef>
          </c:val>
        </c:ser>
        <c:marker val="1"/>
        <c:axId val="69379968"/>
        <c:axId val="69381504"/>
      </c:lineChart>
      <c:catAx>
        <c:axId val="69379968"/>
        <c:scaling>
          <c:orientation val="minMax"/>
        </c:scaling>
        <c:axPos val="b"/>
        <c:majorTickMark val="none"/>
        <c:tickLblPos val="nextTo"/>
        <c:crossAx val="69381504"/>
        <c:crosses val="autoZero"/>
        <c:auto val="1"/>
        <c:lblAlgn val="ctr"/>
        <c:lblOffset val="100"/>
      </c:catAx>
      <c:valAx>
        <c:axId val="69381504"/>
        <c:scaling>
          <c:orientation val="minMax"/>
        </c:scaling>
        <c:axPos val="l"/>
        <c:majorGridlines/>
        <c:title/>
        <c:numFmt formatCode="General" sourceLinked="1"/>
        <c:majorTickMark val="none"/>
        <c:tickLblPos val="nextTo"/>
        <c:crossAx val="693799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776653</xdr:colOff>
      <xdr:row>7</xdr:row>
      <xdr:rowOff>146538</xdr:rowOff>
    </xdr:from>
    <xdr:to>
      <xdr:col>13</xdr:col>
      <xdr:colOff>505557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170136</xdr:colOff>
      <xdr:row>0</xdr:row>
      <xdr:rowOff>0</xdr:rowOff>
    </xdr:from>
    <xdr:to>
      <xdr:col>9</xdr:col>
      <xdr:colOff>446361</xdr:colOff>
      <xdr:row>33</xdr:row>
      <xdr:rowOff>3284</xdr:rowOff>
    </xdr:to>
    <xdr:pic>
      <xdr:nvPicPr>
        <xdr:cNvPr id="4445" name="Picture 1" descr="aut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415" t="3831" r="17902" b="37169"/>
        <a:stretch>
          <a:fillRect/>
        </a:stretch>
      </xdr:blipFill>
      <xdr:spPr bwMode="auto">
        <a:xfrm>
          <a:off x="781050" y="0"/>
          <a:ext cx="5163535" cy="5488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3189" name="Line 1025"/>
        <xdr:cNvSpPr>
          <a:spLocks noChangeShapeType="1"/>
        </xdr:cNvSpPr>
      </xdr:nvSpPr>
      <xdr:spPr bwMode="auto">
        <a:xfrm>
          <a:off x="2438400" y="53530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470297</xdr:colOff>
      <xdr:row>12</xdr:row>
      <xdr:rowOff>146081</xdr:rowOff>
    </xdr:from>
    <xdr:to>
      <xdr:col>9</xdr:col>
      <xdr:colOff>17859</xdr:colOff>
      <xdr:row>12</xdr:row>
      <xdr:rowOff>147669</xdr:rowOff>
    </xdr:to>
    <xdr:cxnSp macro="">
      <xdr:nvCxnSpPr>
        <xdr:cNvPr id="2" name="Straight Connector 1"/>
        <xdr:cNvCxnSpPr/>
      </xdr:nvCxnSpPr>
      <xdr:spPr>
        <a:xfrm>
          <a:off x="4737497" y="2432081"/>
          <a:ext cx="766762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220265</xdr:colOff>
      <xdr:row>14</xdr:row>
      <xdr:rowOff>6746</xdr:rowOff>
    </xdr:from>
    <xdr:to>
      <xdr:col>8</xdr:col>
      <xdr:colOff>221059</xdr:colOff>
      <xdr:row>16</xdr:row>
      <xdr:rowOff>107156</xdr:rowOff>
    </xdr:to>
    <xdr:cxnSp macro="">
      <xdr:nvCxnSpPr>
        <xdr:cNvPr id="3" name="Straight Connector 2"/>
        <xdr:cNvCxnSpPr/>
      </xdr:nvCxnSpPr>
      <xdr:spPr>
        <a:xfrm rot="5400000">
          <a:off x="4856757" y="2914054"/>
          <a:ext cx="481410" cy="7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259557</xdr:colOff>
      <xdr:row>8</xdr:row>
      <xdr:rowOff>59534</xdr:rowOff>
    </xdr:from>
    <xdr:to>
      <xdr:col>8</xdr:col>
      <xdr:colOff>261937</xdr:colOff>
      <xdr:row>10</xdr:row>
      <xdr:rowOff>3572</xdr:rowOff>
    </xdr:to>
    <xdr:cxnSp macro="">
      <xdr:nvCxnSpPr>
        <xdr:cNvPr id="4" name="Straight Connector 3"/>
        <xdr:cNvCxnSpPr/>
      </xdr:nvCxnSpPr>
      <xdr:spPr>
        <a:xfrm rot="5400000">
          <a:off x="4975028" y="1744863"/>
          <a:ext cx="325038" cy="23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160734</xdr:colOff>
      <xdr:row>3</xdr:row>
      <xdr:rowOff>59531</xdr:rowOff>
    </xdr:from>
    <xdr:to>
      <xdr:col>8</xdr:col>
      <xdr:colOff>244078</xdr:colOff>
      <xdr:row>3</xdr:row>
      <xdr:rowOff>130969</xdr:rowOff>
    </xdr:to>
    <xdr:sp macro="" textlink="">
      <xdr:nvSpPr>
        <xdr:cNvPr id="5" name="5-Point Star 4"/>
        <xdr:cNvSpPr/>
      </xdr:nvSpPr>
      <xdr:spPr>
        <a:xfrm>
          <a:off x="5037534" y="631031"/>
          <a:ext cx="83344" cy="7143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</xdr:row>
      <xdr:rowOff>124811</xdr:rowOff>
    </xdr:from>
    <xdr:to>
      <xdr:col>35</xdr:col>
      <xdr:colOff>223346</xdr:colOff>
      <xdr:row>20</xdr:row>
      <xdr:rowOff>78828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203638</xdr:colOff>
      <xdr:row>21</xdr:row>
      <xdr:rowOff>13138</xdr:rowOff>
    </xdr:from>
    <xdr:to>
      <xdr:col>35</xdr:col>
      <xdr:colOff>243052</xdr:colOff>
      <xdr:row>37</xdr:row>
      <xdr:rowOff>131379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</xdr:colOff>
      <xdr:row>58</xdr:row>
      <xdr:rowOff>5954</xdr:rowOff>
    </xdr:from>
    <xdr:to>
      <xdr:col>10</xdr:col>
      <xdr:colOff>250031</xdr:colOff>
      <xdr:row>58</xdr:row>
      <xdr:rowOff>11907</xdr:rowOff>
    </xdr:to>
    <xdr:cxnSp macro="">
      <xdr:nvCxnSpPr>
        <xdr:cNvPr id="3" name="Straight Connector 2"/>
        <xdr:cNvCxnSpPr/>
      </xdr:nvCxnSpPr>
      <xdr:spPr>
        <a:xfrm>
          <a:off x="3994547" y="8548688"/>
          <a:ext cx="4494609" cy="5953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297656</xdr:colOff>
      <xdr:row>65</xdr:row>
      <xdr:rowOff>35719</xdr:rowOff>
    </xdr:from>
    <xdr:to>
      <xdr:col>3</xdr:col>
      <xdr:colOff>343375</xdr:colOff>
      <xdr:row>65</xdr:row>
      <xdr:rowOff>95250</xdr:rowOff>
    </xdr:to>
    <xdr:sp macro="" textlink="">
      <xdr:nvSpPr>
        <xdr:cNvPr id="5" name="Flowchart: Connector 4"/>
        <xdr:cNvSpPr/>
      </xdr:nvSpPr>
      <xdr:spPr>
        <a:xfrm>
          <a:off x="4286250" y="9328547"/>
          <a:ext cx="45719" cy="59531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241688</xdr:colOff>
      <xdr:row>63</xdr:row>
      <xdr:rowOff>3580</xdr:rowOff>
    </xdr:from>
    <xdr:to>
      <xdr:col>4</xdr:col>
      <xdr:colOff>287407</xdr:colOff>
      <xdr:row>63</xdr:row>
      <xdr:rowOff>63111</xdr:rowOff>
    </xdr:to>
    <xdr:sp macro="" textlink="">
      <xdr:nvSpPr>
        <xdr:cNvPr id="6" name="Flowchart: Connector 5"/>
        <xdr:cNvSpPr/>
      </xdr:nvSpPr>
      <xdr:spPr>
        <a:xfrm>
          <a:off x="4837501" y="9082096"/>
          <a:ext cx="45719" cy="59531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263110</xdr:colOff>
      <xdr:row>64</xdr:row>
      <xdr:rowOff>36918</xdr:rowOff>
    </xdr:from>
    <xdr:to>
      <xdr:col>5</xdr:col>
      <xdr:colOff>308829</xdr:colOff>
      <xdr:row>64</xdr:row>
      <xdr:rowOff>96449</xdr:rowOff>
    </xdr:to>
    <xdr:sp macro="" textlink="">
      <xdr:nvSpPr>
        <xdr:cNvPr id="7" name="Flowchart: Connector 6"/>
        <xdr:cNvSpPr/>
      </xdr:nvSpPr>
      <xdr:spPr>
        <a:xfrm>
          <a:off x="5466141" y="9222590"/>
          <a:ext cx="45719" cy="59531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304351</xdr:colOff>
      <xdr:row>63</xdr:row>
      <xdr:rowOff>63111</xdr:rowOff>
    </xdr:from>
    <xdr:to>
      <xdr:col>4</xdr:col>
      <xdr:colOff>264548</xdr:colOff>
      <xdr:row>65</xdr:row>
      <xdr:rowOff>86532</xdr:rowOff>
    </xdr:to>
    <xdr:cxnSp macro="">
      <xdr:nvCxnSpPr>
        <xdr:cNvPr id="9" name="Straight Connector 8"/>
        <xdr:cNvCxnSpPr>
          <a:stCxn id="5" idx="3"/>
          <a:endCxn id="6" idx="4"/>
        </xdr:cNvCxnSpPr>
      </xdr:nvCxnSpPr>
      <xdr:spPr>
        <a:xfrm rot="5400000" flipH="1" flipV="1">
          <a:off x="4457786" y="8976786"/>
          <a:ext cx="237733" cy="5674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287407</xdr:colOff>
      <xdr:row>63</xdr:row>
      <xdr:rowOff>33346</xdr:rowOff>
    </xdr:from>
    <xdr:to>
      <xdr:col>5</xdr:col>
      <xdr:colOff>263110</xdr:colOff>
      <xdr:row>64</xdr:row>
      <xdr:rowOff>66684</xdr:rowOff>
    </xdr:to>
    <xdr:cxnSp macro="">
      <xdr:nvCxnSpPr>
        <xdr:cNvPr id="10" name="Straight Connector 9"/>
        <xdr:cNvCxnSpPr>
          <a:stCxn id="6" idx="6"/>
          <a:endCxn id="7" idx="2"/>
        </xdr:cNvCxnSpPr>
      </xdr:nvCxnSpPr>
      <xdr:spPr>
        <a:xfrm>
          <a:off x="4883220" y="9111862"/>
          <a:ext cx="582921" cy="1404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250031</xdr:colOff>
      <xdr:row>49</xdr:row>
      <xdr:rowOff>35719</xdr:rowOff>
    </xdr:from>
    <xdr:to>
      <xdr:col>3</xdr:col>
      <xdr:colOff>295750</xdr:colOff>
      <xdr:row>49</xdr:row>
      <xdr:rowOff>81438</xdr:rowOff>
    </xdr:to>
    <xdr:sp macro="" textlink="">
      <xdr:nvSpPr>
        <xdr:cNvPr id="13" name="Flowchart: Connector 12"/>
        <xdr:cNvSpPr/>
      </xdr:nvSpPr>
      <xdr:spPr>
        <a:xfrm>
          <a:off x="4238625" y="7614047"/>
          <a:ext cx="45719" cy="45719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265499</xdr:colOff>
      <xdr:row>51</xdr:row>
      <xdr:rowOff>15477</xdr:rowOff>
    </xdr:from>
    <xdr:to>
      <xdr:col>4</xdr:col>
      <xdr:colOff>311218</xdr:colOff>
      <xdr:row>51</xdr:row>
      <xdr:rowOff>61196</xdr:rowOff>
    </xdr:to>
    <xdr:sp macro="" textlink="">
      <xdr:nvSpPr>
        <xdr:cNvPr id="14" name="Flowchart: Connector 13"/>
        <xdr:cNvSpPr/>
      </xdr:nvSpPr>
      <xdr:spPr>
        <a:xfrm>
          <a:off x="4861312" y="7808118"/>
          <a:ext cx="45719" cy="45719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251203</xdr:colOff>
      <xdr:row>51</xdr:row>
      <xdr:rowOff>30958</xdr:rowOff>
    </xdr:from>
    <xdr:to>
      <xdr:col>5</xdr:col>
      <xdr:colOff>296922</xdr:colOff>
      <xdr:row>51</xdr:row>
      <xdr:rowOff>76677</xdr:rowOff>
    </xdr:to>
    <xdr:sp macro="" textlink="">
      <xdr:nvSpPr>
        <xdr:cNvPr id="15" name="Flowchart: Connector 14"/>
        <xdr:cNvSpPr/>
      </xdr:nvSpPr>
      <xdr:spPr>
        <a:xfrm>
          <a:off x="5454234" y="7823599"/>
          <a:ext cx="45719" cy="45719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289055</xdr:colOff>
      <xdr:row>49</xdr:row>
      <xdr:rowOff>74742</xdr:rowOff>
    </xdr:from>
    <xdr:to>
      <xdr:col>4</xdr:col>
      <xdr:colOff>265499</xdr:colOff>
      <xdr:row>51</xdr:row>
      <xdr:rowOff>38336</xdr:rowOff>
    </xdr:to>
    <xdr:cxnSp macro="">
      <xdr:nvCxnSpPr>
        <xdr:cNvPr id="17" name="Straight Connector 16"/>
        <xdr:cNvCxnSpPr>
          <a:stCxn id="13" idx="5"/>
          <a:endCxn id="14" idx="2"/>
        </xdr:cNvCxnSpPr>
      </xdr:nvCxnSpPr>
      <xdr:spPr>
        <a:xfrm rot="16200000" flipH="1">
          <a:off x="4480527" y="7450192"/>
          <a:ext cx="177907" cy="58366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311218</xdr:colOff>
      <xdr:row>51</xdr:row>
      <xdr:rowOff>38337</xdr:rowOff>
    </xdr:from>
    <xdr:to>
      <xdr:col>5</xdr:col>
      <xdr:colOff>251203</xdr:colOff>
      <xdr:row>51</xdr:row>
      <xdr:rowOff>53818</xdr:rowOff>
    </xdr:to>
    <xdr:cxnSp macro="">
      <xdr:nvCxnSpPr>
        <xdr:cNvPr id="18" name="Straight Connector 17"/>
        <xdr:cNvCxnSpPr>
          <a:stCxn id="14" idx="6"/>
          <a:endCxn id="15" idx="2"/>
        </xdr:cNvCxnSpPr>
      </xdr:nvCxnSpPr>
      <xdr:spPr>
        <a:xfrm>
          <a:off x="4907031" y="7830978"/>
          <a:ext cx="547203" cy="1548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589366</xdr:colOff>
      <xdr:row>46</xdr:row>
      <xdr:rowOff>29768</xdr:rowOff>
    </xdr:from>
    <xdr:to>
      <xdr:col>6</xdr:col>
      <xdr:colOff>1</xdr:colOff>
      <xdr:row>72</xdr:row>
      <xdr:rowOff>148827</xdr:rowOff>
    </xdr:to>
    <xdr:cxnSp macro="">
      <xdr:nvCxnSpPr>
        <xdr:cNvPr id="22" name="Straight Connector 21"/>
        <xdr:cNvCxnSpPr/>
      </xdr:nvCxnSpPr>
      <xdr:spPr>
        <a:xfrm rot="16200000" flipH="1">
          <a:off x="4045153" y="9033871"/>
          <a:ext cx="3512341" cy="17854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308342</xdr:colOff>
      <xdr:row>62</xdr:row>
      <xdr:rowOff>4778</xdr:rowOff>
    </xdr:from>
    <xdr:to>
      <xdr:col>6</xdr:col>
      <xdr:colOff>354061</xdr:colOff>
      <xdr:row>62</xdr:row>
      <xdr:rowOff>64309</xdr:rowOff>
    </xdr:to>
    <xdr:sp macro="" textlink="">
      <xdr:nvSpPr>
        <xdr:cNvPr id="25" name="Flowchart: Connector 24"/>
        <xdr:cNvSpPr/>
      </xdr:nvSpPr>
      <xdr:spPr>
        <a:xfrm>
          <a:off x="6118592" y="8976137"/>
          <a:ext cx="45719" cy="59531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308829</xdr:colOff>
      <xdr:row>62</xdr:row>
      <xdr:rowOff>55591</xdr:rowOff>
    </xdr:from>
    <xdr:to>
      <xdr:col>6</xdr:col>
      <xdr:colOff>315037</xdr:colOff>
      <xdr:row>64</xdr:row>
      <xdr:rowOff>66684</xdr:rowOff>
    </xdr:to>
    <xdr:cxnSp macro="">
      <xdr:nvCxnSpPr>
        <xdr:cNvPr id="26" name="Straight Connector 25"/>
        <xdr:cNvCxnSpPr>
          <a:stCxn id="7" idx="6"/>
          <a:endCxn id="25" idx="3"/>
        </xdr:cNvCxnSpPr>
      </xdr:nvCxnSpPr>
      <xdr:spPr>
        <a:xfrm flipV="1">
          <a:off x="5511860" y="9026950"/>
          <a:ext cx="613427" cy="2254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355967</xdr:colOff>
      <xdr:row>53</xdr:row>
      <xdr:rowOff>76202</xdr:rowOff>
    </xdr:from>
    <xdr:to>
      <xdr:col>6</xdr:col>
      <xdr:colOff>401686</xdr:colOff>
      <xdr:row>54</xdr:row>
      <xdr:rowOff>14765</xdr:rowOff>
    </xdr:to>
    <xdr:sp macro="" textlink="">
      <xdr:nvSpPr>
        <xdr:cNvPr id="29" name="Flowchart: Connector 28"/>
        <xdr:cNvSpPr/>
      </xdr:nvSpPr>
      <xdr:spPr>
        <a:xfrm>
          <a:off x="6166217" y="8083155"/>
          <a:ext cx="45719" cy="45719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274062</xdr:colOff>
      <xdr:row>51</xdr:row>
      <xdr:rowOff>30959</xdr:rowOff>
    </xdr:from>
    <xdr:to>
      <xdr:col>6</xdr:col>
      <xdr:colOff>355966</xdr:colOff>
      <xdr:row>53</xdr:row>
      <xdr:rowOff>99063</xdr:rowOff>
    </xdr:to>
    <xdr:cxnSp macro="">
      <xdr:nvCxnSpPr>
        <xdr:cNvPr id="30" name="Straight Connector 29"/>
        <xdr:cNvCxnSpPr>
          <a:stCxn id="15" idx="0"/>
          <a:endCxn id="29" idx="2"/>
        </xdr:cNvCxnSpPr>
      </xdr:nvCxnSpPr>
      <xdr:spPr>
        <a:xfrm rot="16200000" flipH="1">
          <a:off x="5680447" y="7620246"/>
          <a:ext cx="282416" cy="68912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600808</xdr:colOff>
      <xdr:row>23</xdr:row>
      <xdr:rowOff>7327</xdr:rowOff>
    </xdr:from>
    <xdr:to>
      <xdr:col>161</xdr:col>
      <xdr:colOff>556847</xdr:colOff>
      <xdr:row>23</xdr:row>
      <xdr:rowOff>14654</xdr:rowOff>
    </xdr:to>
    <xdr:cxnSp macro="">
      <xdr:nvCxnSpPr>
        <xdr:cNvPr id="3" name="Straight Connector 2"/>
        <xdr:cNvCxnSpPr/>
      </xdr:nvCxnSpPr>
      <xdr:spPr>
        <a:xfrm>
          <a:off x="4843096" y="3714750"/>
          <a:ext cx="94825039" cy="73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278424</xdr:colOff>
      <xdr:row>28</xdr:row>
      <xdr:rowOff>102577</xdr:rowOff>
    </xdr:from>
    <xdr:to>
      <xdr:col>6</xdr:col>
      <xdr:colOff>337040</xdr:colOff>
      <xdr:row>29</xdr:row>
      <xdr:rowOff>0</xdr:rowOff>
    </xdr:to>
    <xdr:sp macro="" textlink="">
      <xdr:nvSpPr>
        <xdr:cNvPr id="5" name="Oval 4"/>
        <xdr:cNvSpPr/>
      </xdr:nvSpPr>
      <xdr:spPr>
        <a:xfrm>
          <a:off x="5128847" y="4615962"/>
          <a:ext cx="58616" cy="5861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225670</xdr:colOff>
      <xdr:row>27</xdr:row>
      <xdr:rowOff>42497</xdr:rowOff>
    </xdr:from>
    <xdr:to>
      <xdr:col>7</xdr:col>
      <xdr:colOff>284286</xdr:colOff>
      <xdr:row>27</xdr:row>
      <xdr:rowOff>101112</xdr:rowOff>
    </xdr:to>
    <xdr:sp macro="" textlink="">
      <xdr:nvSpPr>
        <xdr:cNvPr id="6" name="Oval 5"/>
        <xdr:cNvSpPr/>
      </xdr:nvSpPr>
      <xdr:spPr>
        <a:xfrm>
          <a:off x="5684228" y="4394689"/>
          <a:ext cx="58616" cy="5861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231537</xdr:colOff>
      <xdr:row>27</xdr:row>
      <xdr:rowOff>92319</xdr:rowOff>
    </xdr:from>
    <xdr:to>
      <xdr:col>8</xdr:col>
      <xdr:colOff>290153</xdr:colOff>
      <xdr:row>27</xdr:row>
      <xdr:rowOff>150934</xdr:rowOff>
    </xdr:to>
    <xdr:sp macro="" textlink="">
      <xdr:nvSpPr>
        <xdr:cNvPr id="7" name="Oval 6"/>
        <xdr:cNvSpPr/>
      </xdr:nvSpPr>
      <xdr:spPr>
        <a:xfrm>
          <a:off x="6298229" y="4444511"/>
          <a:ext cx="58616" cy="5861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337040</xdr:colOff>
      <xdr:row>27</xdr:row>
      <xdr:rowOff>92528</xdr:rowOff>
    </xdr:from>
    <xdr:to>
      <xdr:col>7</xdr:col>
      <xdr:colOff>234254</xdr:colOff>
      <xdr:row>28</xdr:row>
      <xdr:rowOff>131885</xdr:rowOff>
    </xdr:to>
    <xdr:cxnSp macro="">
      <xdr:nvCxnSpPr>
        <xdr:cNvPr id="9" name="Straight Connector 8"/>
        <xdr:cNvCxnSpPr>
          <a:stCxn id="5" idx="6"/>
          <a:endCxn id="6" idx="3"/>
        </xdr:cNvCxnSpPr>
      </xdr:nvCxnSpPr>
      <xdr:spPr>
        <a:xfrm flipV="1">
          <a:off x="5187463" y="4444720"/>
          <a:ext cx="505349" cy="20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284286</xdr:colOff>
      <xdr:row>27</xdr:row>
      <xdr:rowOff>71805</xdr:rowOff>
    </xdr:from>
    <xdr:to>
      <xdr:col>8</xdr:col>
      <xdr:colOff>290153</xdr:colOff>
      <xdr:row>27</xdr:row>
      <xdr:rowOff>121627</xdr:rowOff>
    </xdr:to>
    <xdr:cxnSp macro="">
      <xdr:nvCxnSpPr>
        <xdr:cNvPr id="11" name="Straight Connector 10"/>
        <xdr:cNvCxnSpPr>
          <a:stCxn id="6" idx="6"/>
          <a:endCxn id="7" idx="6"/>
        </xdr:cNvCxnSpPr>
      </xdr:nvCxnSpPr>
      <xdr:spPr>
        <a:xfrm>
          <a:off x="5742844" y="4423997"/>
          <a:ext cx="614001" cy="498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271096</xdr:colOff>
      <xdr:row>18</xdr:row>
      <xdr:rowOff>21981</xdr:rowOff>
    </xdr:from>
    <xdr:to>
      <xdr:col>6</xdr:col>
      <xdr:colOff>337039</xdr:colOff>
      <xdr:row>18</xdr:row>
      <xdr:rowOff>95251</xdr:rowOff>
    </xdr:to>
    <xdr:sp macro="" textlink="">
      <xdr:nvSpPr>
        <xdr:cNvPr id="12" name="Oval 11"/>
        <xdr:cNvSpPr/>
      </xdr:nvSpPr>
      <xdr:spPr>
        <a:xfrm>
          <a:off x="5121519" y="2923443"/>
          <a:ext cx="65943" cy="73270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240327</xdr:colOff>
      <xdr:row>16</xdr:row>
      <xdr:rowOff>152397</xdr:rowOff>
    </xdr:from>
    <xdr:to>
      <xdr:col>7</xdr:col>
      <xdr:colOff>306270</xdr:colOff>
      <xdr:row>17</xdr:row>
      <xdr:rowOff>64475</xdr:rowOff>
    </xdr:to>
    <xdr:sp macro="" textlink="">
      <xdr:nvSpPr>
        <xdr:cNvPr id="13" name="Oval 12"/>
        <xdr:cNvSpPr/>
      </xdr:nvSpPr>
      <xdr:spPr>
        <a:xfrm>
          <a:off x="5698885" y="2731474"/>
          <a:ext cx="65943" cy="73270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260848</xdr:colOff>
      <xdr:row>18</xdr:row>
      <xdr:rowOff>26374</xdr:rowOff>
    </xdr:from>
    <xdr:to>
      <xdr:col>8</xdr:col>
      <xdr:colOff>326791</xdr:colOff>
      <xdr:row>18</xdr:row>
      <xdr:rowOff>99644</xdr:rowOff>
    </xdr:to>
    <xdr:sp macro="" textlink="">
      <xdr:nvSpPr>
        <xdr:cNvPr id="14" name="Oval 13"/>
        <xdr:cNvSpPr/>
      </xdr:nvSpPr>
      <xdr:spPr>
        <a:xfrm>
          <a:off x="6327540" y="2927836"/>
          <a:ext cx="65943" cy="73270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337039</xdr:colOff>
      <xdr:row>17</xdr:row>
      <xdr:rowOff>27840</xdr:rowOff>
    </xdr:from>
    <xdr:to>
      <xdr:col>7</xdr:col>
      <xdr:colOff>240327</xdr:colOff>
      <xdr:row>18</xdr:row>
      <xdr:rowOff>58616</xdr:rowOff>
    </xdr:to>
    <xdr:cxnSp macro="">
      <xdr:nvCxnSpPr>
        <xdr:cNvPr id="16" name="Straight Connector 15"/>
        <xdr:cNvCxnSpPr>
          <a:stCxn id="12" idx="6"/>
          <a:endCxn id="13" idx="2"/>
        </xdr:cNvCxnSpPr>
      </xdr:nvCxnSpPr>
      <xdr:spPr>
        <a:xfrm flipV="1">
          <a:off x="5187462" y="2768109"/>
          <a:ext cx="511423" cy="191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306270</xdr:colOff>
      <xdr:row>17</xdr:row>
      <xdr:rowOff>27840</xdr:rowOff>
    </xdr:from>
    <xdr:to>
      <xdr:col>8</xdr:col>
      <xdr:colOff>270505</xdr:colOff>
      <xdr:row>18</xdr:row>
      <xdr:rowOff>37104</xdr:rowOff>
    </xdr:to>
    <xdr:cxnSp macro="">
      <xdr:nvCxnSpPr>
        <xdr:cNvPr id="17" name="Straight Connector 16"/>
        <xdr:cNvCxnSpPr>
          <a:stCxn id="13" idx="6"/>
          <a:endCxn id="14" idx="1"/>
        </xdr:cNvCxnSpPr>
      </xdr:nvCxnSpPr>
      <xdr:spPr>
        <a:xfrm>
          <a:off x="5764828" y="2768109"/>
          <a:ext cx="572369" cy="1704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593483</xdr:colOff>
      <xdr:row>15</xdr:row>
      <xdr:rowOff>146537</xdr:rowOff>
    </xdr:from>
    <xdr:to>
      <xdr:col>8</xdr:col>
      <xdr:colOff>600808</xdr:colOff>
      <xdr:row>32</xdr:row>
      <xdr:rowOff>36633</xdr:rowOff>
    </xdr:to>
    <xdr:cxnSp macro="">
      <xdr:nvCxnSpPr>
        <xdr:cNvPr id="21" name="Straight Connector 20"/>
        <xdr:cNvCxnSpPr/>
      </xdr:nvCxnSpPr>
      <xdr:spPr>
        <a:xfrm rot="16200000" flipH="1">
          <a:off x="5348655" y="3875942"/>
          <a:ext cx="2630365" cy="7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240120</xdr:colOff>
      <xdr:row>21</xdr:row>
      <xdr:rowOff>47626</xdr:rowOff>
    </xdr:from>
    <xdr:to>
      <xdr:col>9</xdr:col>
      <xdr:colOff>366344</xdr:colOff>
      <xdr:row>27</xdr:row>
      <xdr:rowOff>142350</xdr:rowOff>
    </xdr:to>
    <xdr:cxnSp macro="">
      <xdr:nvCxnSpPr>
        <xdr:cNvPr id="23" name="Straight Connector 22"/>
        <xdr:cNvCxnSpPr>
          <a:stCxn id="7" idx="3"/>
          <a:endCxn id="24" idx="2"/>
        </xdr:cNvCxnSpPr>
      </xdr:nvCxnSpPr>
      <xdr:spPr>
        <a:xfrm rot="5400000" flipH="1" flipV="1">
          <a:off x="6143053" y="3596423"/>
          <a:ext cx="1061878" cy="7343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320626</xdr:colOff>
      <xdr:row>21</xdr:row>
      <xdr:rowOff>21982</xdr:rowOff>
    </xdr:from>
    <xdr:to>
      <xdr:col>9</xdr:col>
      <xdr:colOff>366345</xdr:colOff>
      <xdr:row>21</xdr:row>
      <xdr:rowOff>73269</xdr:rowOff>
    </xdr:to>
    <xdr:sp macro="" textlink="">
      <xdr:nvSpPr>
        <xdr:cNvPr id="24" name="Oval 23"/>
        <xdr:cNvSpPr/>
      </xdr:nvSpPr>
      <xdr:spPr>
        <a:xfrm flipH="1">
          <a:off x="6995453" y="3407020"/>
          <a:ext cx="45719" cy="5128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274041</xdr:colOff>
      <xdr:row>26</xdr:row>
      <xdr:rowOff>39563</xdr:rowOff>
    </xdr:from>
    <xdr:to>
      <xdr:col>9</xdr:col>
      <xdr:colOff>339984</xdr:colOff>
      <xdr:row>26</xdr:row>
      <xdr:rowOff>112833</xdr:rowOff>
    </xdr:to>
    <xdr:sp macro="" textlink="">
      <xdr:nvSpPr>
        <xdr:cNvPr id="26" name="Oval 25"/>
        <xdr:cNvSpPr/>
      </xdr:nvSpPr>
      <xdr:spPr>
        <a:xfrm>
          <a:off x="6948868" y="4230563"/>
          <a:ext cx="65943" cy="73270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293819</xdr:colOff>
      <xdr:row>18</xdr:row>
      <xdr:rowOff>99644</xdr:rowOff>
    </xdr:from>
    <xdr:to>
      <xdr:col>9</xdr:col>
      <xdr:colOff>271095</xdr:colOff>
      <xdr:row>26</xdr:row>
      <xdr:rowOff>80596</xdr:rowOff>
    </xdr:to>
    <xdr:cxnSp macro="">
      <xdr:nvCxnSpPr>
        <xdr:cNvPr id="27" name="Straight Connector 26"/>
        <xdr:cNvCxnSpPr>
          <a:stCxn id="14" idx="4"/>
        </xdr:cNvCxnSpPr>
      </xdr:nvCxnSpPr>
      <xdr:spPr>
        <a:xfrm rot="16200000" flipH="1">
          <a:off x="6017972" y="3343645"/>
          <a:ext cx="1270490" cy="5854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59120</xdr:colOff>
      <xdr:row>37</xdr:row>
      <xdr:rowOff>87923</xdr:rowOff>
    </xdr:from>
    <xdr:to>
      <xdr:col>12</xdr:col>
      <xdr:colOff>300404</xdr:colOff>
      <xdr:row>37</xdr:row>
      <xdr:rowOff>91968</xdr:rowOff>
    </xdr:to>
    <xdr:cxnSp macro="">
      <xdr:nvCxnSpPr>
        <xdr:cNvPr id="3" name="Straight Connector 2"/>
        <xdr:cNvCxnSpPr/>
      </xdr:nvCxnSpPr>
      <xdr:spPr>
        <a:xfrm flipV="1">
          <a:off x="1656389" y="4535365"/>
          <a:ext cx="6322630" cy="404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282465</xdr:colOff>
      <xdr:row>58</xdr:row>
      <xdr:rowOff>32845</xdr:rowOff>
    </xdr:from>
    <xdr:to>
      <xdr:col>2</xdr:col>
      <xdr:colOff>341586</xdr:colOff>
      <xdr:row>58</xdr:row>
      <xdr:rowOff>78564</xdr:rowOff>
    </xdr:to>
    <xdr:sp macro="" textlink="">
      <xdr:nvSpPr>
        <xdr:cNvPr id="6" name="Oval 5"/>
        <xdr:cNvSpPr/>
      </xdr:nvSpPr>
      <xdr:spPr>
        <a:xfrm>
          <a:off x="1504293" y="6667500"/>
          <a:ext cx="59121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264075</xdr:colOff>
      <xdr:row>54</xdr:row>
      <xdr:rowOff>21018</xdr:rowOff>
    </xdr:from>
    <xdr:to>
      <xdr:col>3</xdr:col>
      <xdr:colOff>323196</xdr:colOff>
      <xdr:row>54</xdr:row>
      <xdr:rowOff>66737</xdr:rowOff>
    </xdr:to>
    <xdr:sp macro="" textlink="">
      <xdr:nvSpPr>
        <xdr:cNvPr id="7" name="Oval 6"/>
        <xdr:cNvSpPr/>
      </xdr:nvSpPr>
      <xdr:spPr>
        <a:xfrm>
          <a:off x="2096816" y="6261535"/>
          <a:ext cx="59121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324512</xdr:colOff>
      <xdr:row>46</xdr:row>
      <xdr:rowOff>35465</xdr:rowOff>
    </xdr:from>
    <xdr:to>
      <xdr:col>4</xdr:col>
      <xdr:colOff>383633</xdr:colOff>
      <xdr:row>46</xdr:row>
      <xdr:rowOff>81184</xdr:rowOff>
    </xdr:to>
    <xdr:sp macro="" textlink="">
      <xdr:nvSpPr>
        <xdr:cNvPr id="8" name="Oval 7"/>
        <xdr:cNvSpPr/>
      </xdr:nvSpPr>
      <xdr:spPr>
        <a:xfrm>
          <a:off x="2768167" y="5487706"/>
          <a:ext cx="59121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332928</xdr:colOff>
      <xdr:row>54</xdr:row>
      <xdr:rowOff>60042</xdr:rowOff>
    </xdr:from>
    <xdr:to>
      <xdr:col>3</xdr:col>
      <xdr:colOff>272733</xdr:colOff>
      <xdr:row>58</xdr:row>
      <xdr:rowOff>39540</xdr:rowOff>
    </xdr:to>
    <xdr:cxnSp macro="">
      <xdr:nvCxnSpPr>
        <xdr:cNvPr id="10" name="Straight Connector 9"/>
        <xdr:cNvCxnSpPr>
          <a:stCxn id="6" idx="7"/>
          <a:endCxn id="7" idx="3"/>
        </xdr:cNvCxnSpPr>
      </xdr:nvCxnSpPr>
      <xdr:spPr>
        <a:xfrm rot="5400000" flipH="1" flipV="1">
          <a:off x="1643297" y="6212018"/>
          <a:ext cx="373636" cy="5507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321105</xdr:colOff>
      <xdr:row>46</xdr:row>
      <xdr:rowOff>81184</xdr:rowOff>
    </xdr:from>
    <xdr:to>
      <xdr:col>4</xdr:col>
      <xdr:colOff>354073</xdr:colOff>
      <xdr:row>54</xdr:row>
      <xdr:rowOff>40854</xdr:rowOff>
    </xdr:to>
    <xdr:cxnSp macro="">
      <xdr:nvCxnSpPr>
        <xdr:cNvPr id="11" name="Straight Connector 10"/>
        <xdr:cNvCxnSpPr>
          <a:endCxn id="8" idx="4"/>
        </xdr:cNvCxnSpPr>
      </xdr:nvCxnSpPr>
      <xdr:spPr>
        <a:xfrm rot="5400000" flipH="1" flipV="1">
          <a:off x="2101814" y="5585457"/>
          <a:ext cx="747946" cy="6438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266705</xdr:colOff>
      <xdr:row>18</xdr:row>
      <xdr:rowOff>23641</xdr:rowOff>
    </xdr:from>
    <xdr:to>
      <xdr:col>2</xdr:col>
      <xdr:colOff>325826</xdr:colOff>
      <xdr:row>18</xdr:row>
      <xdr:rowOff>69360</xdr:rowOff>
    </xdr:to>
    <xdr:sp macro="" textlink="">
      <xdr:nvSpPr>
        <xdr:cNvPr id="13" name="Oval 12"/>
        <xdr:cNvSpPr/>
      </xdr:nvSpPr>
      <xdr:spPr>
        <a:xfrm>
          <a:off x="1488533" y="2716917"/>
          <a:ext cx="59121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281160</xdr:colOff>
      <xdr:row>26</xdr:row>
      <xdr:rowOff>31527</xdr:rowOff>
    </xdr:from>
    <xdr:to>
      <xdr:col>3</xdr:col>
      <xdr:colOff>340281</xdr:colOff>
      <xdr:row>26</xdr:row>
      <xdr:rowOff>77246</xdr:rowOff>
    </xdr:to>
    <xdr:sp macro="" textlink="">
      <xdr:nvSpPr>
        <xdr:cNvPr id="14" name="Oval 13"/>
        <xdr:cNvSpPr/>
      </xdr:nvSpPr>
      <xdr:spPr>
        <a:xfrm>
          <a:off x="2113901" y="3513079"/>
          <a:ext cx="59121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289045</xdr:colOff>
      <xdr:row>21</xdr:row>
      <xdr:rowOff>26269</xdr:rowOff>
    </xdr:from>
    <xdr:to>
      <xdr:col>4</xdr:col>
      <xdr:colOff>348166</xdr:colOff>
      <xdr:row>21</xdr:row>
      <xdr:rowOff>71988</xdr:rowOff>
    </xdr:to>
    <xdr:sp macro="" textlink="">
      <xdr:nvSpPr>
        <xdr:cNvPr id="15" name="Oval 14"/>
        <xdr:cNvSpPr/>
      </xdr:nvSpPr>
      <xdr:spPr>
        <a:xfrm>
          <a:off x="2732700" y="3015148"/>
          <a:ext cx="59121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317168</xdr:colOff>
      <xdr:row>18</xdr:row>
      <xdr:rowOff>62664</xdr:rowOff>
    </xdr:from>
    <xdr:to>
      <xdr:col>3</xdr:col>
      <xdr:colOff>289818</xdr:colOff>
      <xdr:row>26</xdr:row>
      <xdr:rowOff>38221</xdr:rowOff>
    </xdr:to>
    <xdr:cxnSp macro="">
      <xdr:nvCxnSpPr>
        <xdr:cNvPr id="17" name="Straight Connector 16"/>
        <xdr:cNvCxnSpPr>
          <a:stCxn id="13" idx="5"/>
          <a:endCxn id="14" idx="1"/>
        </xdr:cNvCxnSpPr>
      </xdr:nvCxnSpPr>
      <xdr:spPr>
        <a:xfrm rot="16200000" flipH="1">
          <a:off x="1448861" y="2846075"/>
          <a:ext cx="763833" cy="58356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331622</xdr:colOff>
      <xdr:row>21</xdr:row>
      <xdr:rowOff>71988</xdr:rowOff>
    </xdr:from>
    <xdr:to>
      <xdr:col>4</xdr:col>
      <xdr:colOff>318605</xdr:colOff>
      <xdr:row>26</xdr:row>
      <xdr:rowOff>70551</xdr:rowOff>
    </xdr:to>
    <xdr:cxnSp macro="">
      <xdr:nvCxnSpPr>
        <xdr:cNvPr id="18" name="Straight Connector 17"/>
        <xdr:cNvCxnSpPr>
          <a:stCxn id="14" idx="5"/>
          <a:endCxn id="15" idx="4"/>
        </xdr:cNvCxnSpPr>
      </xdr:nvCxnSpPr>
      <xdr:spPr>
        <a:xfrm rot="5400000" flipH="1" flipV="1">
          <a:off x="2217694" y="3007536"/>
          <a:ext cx="491236" cy="59789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595313</xdr:colOff>
      <xdr:row>16</xdr:row>
      <xdr:rowOff>83342</xdr:rowOff>
    </xdr:from>
    <xdr:to>
      <xdr:col>5</xdr:col>
      <xdr:colOff>5953</xdr:colOff>
      <xdr:row>59</xdr:row>
      <xdr:rowOff>29765</xdr:rowOff>
    </xdr:to>
    <xdr:cxnSp macro="">
      <xdr:nvCxnSpPr>
        <xdr:cNvPr id="22" name="Straight Connector 21"/>
        <xdr:cNvCxnSpPr/>
      </xdr:nvCxnSpPr>
      <xdr:spPr>
        <a:xfrm rot="16200000" flipH="1">
          <a:off x="1012031" y="4536280"/>
          <a:ext cx="4042173" cy="17859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291903</xdr:colOff>
      <xdr:row>24</xdr:row>
      <xdr:rowOff>38581</xdr:rowOff>
    </xdr:from>
    <xdr:to>
      <xdr:col>5</xdr:col>
      <xdr:colOff>351024</xdr:colOff>
      <xdr:row>24</xdr:row>
      <xdr:rowOff>84300</xdr:rowOff>
    </xdr:to>
    <xdr:sp macro="" textlink="">
      <xdr:nvSpPr>
        <xdr:cNvPr id="25" name="Oval 24"/>
        <xdr:cNvSpPr/>
      </xdr:nvSpPr>
      <xdr:spPr>
        <a:xfrm>
          <a:off x="3500637" y="3241362"/>
          <a:ext cx="59121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318606</xdr:colOff>
      <xdr:row>21</xdr:row>
      <xdr:rowOff>71988</xdr:rowOff>
    </xdr:from>
    <xdr:to>
      <xdr:col>5</xdr:col>
      <xdr:colOff>321464</xdr:colOff>
      <xdr:row>24</xdr:row>
      <xdr:rowOff>84300</xdr:rowOff>
    </xdr:to>
    <xdr:cxnSp macro="">
      <xdr:nvCxnSpPr>
        <xdr:cNvPr id="26" name="Straight Connector 25"/>
        <xdr:cNvCxnSpPr>
          <a:stCxn id="15" idx="4"/>
          <a:endCxn id="25" idx="4"/>
        </xdr:cNvCxnSpPr>
      </xdr:nvCxnSpPr>
      <xdr:spPr>
        <a:xfrm rot="16200000" flipH="1">
          <a:off x="3076129" y="2833012"/>
          <a:ext cx="298062" cy="61007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297655</xdr:colOff>
      <xdr:row>52</xdr:row>
      <xdr:rowOff>23810</xdr:rowOff>
    </xdr:from>
    <xdr:to>
      <xdr:col>5</xdr:col>
      <xdr:colOff>343374</xdr:colOff>
      <xdr:row>52</xdr:row>
      <xdr:rowOff>83341</xdr:rowOff>
    </xdr:to>
    <xdr:sp macro="" textlink="">
      <xdr:nvSpPr>
        <xdr:cNvPr id="29" name="Oval 28"/>
        <xdr:cNvSpPr/>
      </xdr:nvSpPr>
      <xdr:spPr>
        <a:xfrm flipH="1">
          <a:off x="3506389" y="5893591"/>
          <a:ext cx="45719" cy="59531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333171</xdr:colOff>
      <xdr:row>46</xdr:row>
      <xdr:rowOff>74490</xdr:rowOff>
    </xdr:from>
    <xdr:to>
      <xdr:col>5</xdr:col>
      <xdr:colOff>297656</xdr:colOff>
      <xdr:row>52</xdr:row>
      <xdr:rowOff>53577</xdr:rowOff>
    </xdr:to>
    <xdr:cxnSp macro="">
      <xdr:nvCxnSpPr>
        <xdr:cNvPr id="30" name="Straight Connector 29"/>
        <xdr:cNvCxnSpPr>
          <a:stCxn id="29" idx="6"/>
          <a:endCxn id="8" idx="3"/>
        </xdr:cNvCxnSpPr>
      </xdr:nvCxnSpPr>
      <xdr:spPr>
        <a:xfrm rot="10800000">
          <a:off x="2934687" y="5372771"/>
          <a:ext cx="571703" cy="5505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259546</xdr:colOff>
      <xdr:row>49</xdr:row>
      <xdr:rowOff>27391</xdr:rowOff>
    </xdr:from>
    <xdr:to>
      <xdr:col>6</xdr:col>
      <xdr:colOff>305265</xdr:colOff>
      <xdr:row>49</xdr:row>
      <xdr:rowOff>86922</xdr:rowOff>
    </xdr:to>
    <xdr:sp macro="" textlink="">
      <xdr:nvSpPr>
        <xdr:cNvPr id="33" name="Oval 32"/>
        <xdr:cNvSpPr/>
      </xdr:nvSpPr>
      <xdr:spPr>
        <a:xfrm flipH="1">
          <a:off x="4075499" y="5611422"/>
          <a:ext cx="45719" cy="59531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304351</xdr:colOff>
      <xdr:row>49</xdr:row>
      <xdr:rowOff>86921</xdr:rowOff>
    </xdr:from>
    <xdr:to>
      <xdr:col>6</xdr:col>
      <xdr:colOff>282406</xdr:colOff>
      <xdr:row>52</xdr:row>
      <xdr:rowOff>74622</xdr:rowOff>
    </xdr:to>
    <xdr:cxnSp macro="">
      <xdr:nvCxnSpPr>
        <xdr:cNvPr id="34" name="Straight Connector 33"/>
        <xdr:cNvCxnSpPr>
          <a:stCxn id="33" idx="4"/>
          <a:endCxn id="29" idx="5"/>
        </xdr:cNvCxnSpPr>
      </xdr:nvCxnSpPr>
      <xdr:spPr>
        <a:xfrm rot="5400000">
          <a:off x="3668996" y="5515041"/>
          <a:ext cx="273451" cy="5852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321464</xdr:colOff>
      <xdr:row>24</xdr:row>
      <xdr:rowOff>84299</xdr:rowOff>
    </xdr:from>
    <xdr:to>
      <xdr:col>6</xdr:col>
      <xdr:colOff>339328</xdr:colOff>
      <xdr:row>44</xdr:row>
      <xdr:rowOff>59534</xdr:rowOff>
    </xdr:to>
    <xdr:cxnSp macro="">
      <xdr:nvCxnSpPr>
        <xdr:cNvPr id="37" name="Straight Connector 36"/>
        <xdr:cNvCxnSpPr>
          <a:stCxn id="25" idx="4"/>
        </xdr:cNvCxnSpPr>
      </xdr:nvCxnSpPr>
      <xdr:spPr>
        <a:xfrm rot="16200000" flipH="1">
          <a:off x="2902622" y="3914656"/>
          <a:ext cx="1880235" cy="62508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317422</xdr:colOff>
      <xdr:row>44</xdr:row>
      <xdr:rowOff>25718</xdr:rowOff>
    </xdr:from>
    <xdr:to>
      <xdr:col>6</xdr:col>
      <xdr:colOff>363141</xdr:colOff>
      <xdr:row>44</xdr:row>
      <xdr:rowOff>71437</xdr:rowOff>
    </xdr:to>
    <xdr:sp macro="" textlink="">
      <xdr:nvSpPr>
        <xdr:cNvPr id="40" name="Oval 39"/>
        <xdr:cNvSpPr/>
      </xdr:nvSpPr>
      <xdr:spPr>
        <a:xfrm flipH="1" flipV="1">
          <a:off x="4133375" y="5133499"/>
          <a:ext cx="45719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243594</xdr:colOff>
      <xdr:row>22</xdr:row>
      <xdr:rowOff>23821</xdr:rowOff>
    </xdr:from>
    <xdr:to>
      <xdr:col>7</xdr:col>
      <xdr:colOff>297648</xdr:colOff>
      <xdr:row>22</xdr:row>
      <xdr:rowOff>89306</xdr:rowOff>
    </xdr:to>
    <xdr:sp macro="" textlink="">
      <xdr:nvSpPr>
        <xdr:cNvPr id="41" name="Oval 40"/>
        <xdr:cNvSpPr/>
      </xdr:nvSpPr>
      <xdr:spPr>
        <a:xfrm flipH="1">
          <a:off x="4666766" y="3036102"/>
          <a:ext cx="54054" cy="6548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239296</xdr:colOff>
      <xdr:row>54</xdr:row>
      <xdr:rowOff>19050</xdr:rowOff>
    </xdr:from>
    <xdr:to>
      <xdr:col>7</xdr:col>
      <xdr:colOff>285015</xdr:colOff>
      <xdr:row>54</xdr:row>
      <xdr:rowOff>78581</xdr:rowOff>
    </xdr:to>
    <xdr:sp macro="" textlink="">
      <xdr:nvSpPr>
        <xdr:cNvPr id="42" name="Oval 41"/>
        <xdr:cNvSpPr/>
      </xdr:nvSpPr>
      <xdr:spPr>
        <a:xfrm flipH="1">
          <a:off x="4662468" y="6079331"/>
          <a:ext cx="45719" cy="59531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298570</xdr:colOff>
      <xdr:row>49</xdr:row>
      <xdr:rowOff>78204</xdr:rowOff>
    </xdr:from>
    <xdr:to>
      <xdr:col>7</xdr:col>
      <xdr:colOff>285015</xdr:colOff>
      <xdr:row>54</xdr:row>
      <xdr:rowOff>48816</xdr:rowOff>
    </xdr:to>
    <xdr:cxnSp macro="">
      <xdr:nvCxnSpPr>
        <xdr:cNvPr id="43" name="Straight Connector 42"/>
        <xdr:cNvCxnSpPr>
          <a:stCxn id="42" idx="2"/>
          <a:endCxn id="33" idx="3"/>
        </xdr:cNvCxnSpPr>
      </xdr:nvCxnSpPr>
      <xdr:spPr>
        <a:xfrm flipH="1" flipV="1">
          <a:off x="4114523" y="5662235"/>
          <a:ext cx="593664" cy="4468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340282</xdr:colOff>
      <xdr:row>22</xdr:row>
      <xdr:rowOff>33411</xdr:rowOff>
    </xdr:from>
    <xdr:to>
      <xdr:col>7</xdr:col>
      <xdr:colOff>289733</xdr:colOff>
      <xdr:row>44</xdr:row>
      <xdr:rowOff>25718</xdr:rowOff>
    </xdr:to>
    <xdr:cxnSp macro="">
      <xdr:nvCxnSpPr>
        <xdr:cNvPr id="46" name="Straight Connector 45"/>
        <xdr:cNvCxnSpPr>
          <a:stCxn id="40" idx="4"/>
          <a:endCxn id="41" idx="1"/>
        </xdr:cNvCxnSpPr>
      </xdr:nvCxnSpPr>
      <xdr:spPr>
        <a:xfrm rot="5400000" flipH="1" flipV="1">
          <a:off x="3390666" y="3811261"/>
          <a:ext cx="2087807" cy="55667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289869</xdr:colOff>
      <xdr:row>49</xdr:row>
      <xdr:rowOff>71793</xdr:rowOff>
    </xdr:from>
    <xdr:to>
      <xdr:col>7</xdr:col>
      <xdr:colOff>276314</xdr:colOff>
      <xdr:row>54</xdr:row>
      <xdr:rowOff>42405</xdr:rowOff>
    </xdr:to>
    <xdr:cxnSp macro="">
      <xdr:nvCxnSpPr>
        <xdr:cNvPr id="49" name="Straight Connector 48"/>
        <xdr:cNvCxnSpPr/>
      </xdr:nvCxnSpPr>
      <xdr:spPr>
        <a:xfrm flipH="1" flipV="1">
          <a:off x="4114523" y="5662235"/>
          <a:ext cx="594579" cy="4468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245991</xdr:colOff>
      <xdr:row>35</xdr:row>
      <xdr:rowOff>43962</xdr:rowOff>
    </xdr:from>
    <xdr:to>
      <xdr:col>8</xdr:col>
      <xdr:colOff>300404</xdr:colOff>
      <xdr:row>54</xdr:row>
      <xdr:rowOff>27768</xdr:rowOff>
    </xdr:to>
    <xdr:cxnSp macro="">
      <xdr:nvCxnSpPr>
        <xdr:cNvPr id="50" name="Straight Connector 49"/>
        <xdr:cNvCxnSpPr>
          <a:endCxn id="42" idx="7"/>
        </xdr:cNvCxnSpPr>
      </xdr:nvCxnSpPr>
      <xdr:spPr>
        <a:xfrm rot="5400000">
          <a:off x="4113275" y="4866408"/>
          <a:ext cx="1793556" cy="6625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289733</xdr:colOff>
      <xdr:row>22</xdr:row>
      <xdr:rowOff>79715</xdr:rowOff>
    </xdr:from>
    <xdr:to>
      <xdr:col>8</xdr:col>
      <xdr:colOff>293078</xdr:colOff>
      <xdr:row>28</xdr:row>
      <xdr:rowOff>65942</xdr:rowOff>
    </xdr:to>
    <xdr:cxnSp macro="">
      <xdr:nvCxnSpPr>
        <xdr:cNvPr id="53" name="Straight Connector 52"/>
        <xdr:cNvCxnSpPr>
          <a:stCxn id="41" idx="3"/>
        </xdr:cNvCxnSpPr>
      </xdr:nvCxnSpPr>
      <xdr:spPr>
        <a:xfrm rot="16200000" flipH="1">
          <a:off x="4749397" y="3071531"/>
          <a:ext cx="557727" cy="6114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283801</xdr:colOff>
      <xdr:row>28</xdr:row>
      <xdr:rowOff>45253</xdr:rowOff>
    </xdr:from>
    <xdr:to>
      <xdr:col>8</xdr:col>
      <xdr:colOff>337855</xdr:colOff>
      <xdr:row>29</xdr:row>
      <xdr:rowOff>15488</xdr:rowOff>
    </xdr:to>
    <xdr:sp macro="" textlink="">
      <xdr:nvSpPr>
        <xdr:cNvPr id="57" name="Oval 56"/>
        <xdr:cNvSpPr/>
      </xdr:nvSpPr>
      <xdr:spPr>
        <a:xfrm flipH="1">
          <a:off x="5324724" y="3635445"/>
          <a:ext cx="54054" cy="6548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278420</xdr:colOff>
      <xdr:row>35</xdr:row>
      <xdr:rowOff>7326</xdr:rowOff>
    </xdr:from>
    <xdr:to>
      <xdr:col>8</xdr:col>
      <xdr:colOff>324139</xdr:colOff>
      <xdr:row>35</xdr:row>
      <xdr:rowOff>66857</xdr:rowOff>
    </xdr:to>
    <xdr:sp macro="" textlink="">
      <xdr:nvSpPr>
        <xdr:cNvPr id="59" name="Oval 58"/>
        <xdr:cNvSpPr/>
      </xdr:nvSpPr>
      <xdr:spPr>
        <a:xfrm flipH="1">
          <a:off x="5319343" y="4264268"/>
          <a:ext cx="45719" cy="59531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329939</xdr:colOff>
      <xdr:row>28</xdr:row>
      <xdr:rowOff>54842</xdr:rowOff>
    </xdr:from>
    <xdr:to>
      <xdr:col>9</xdr:col>
      <xdr:colOff>337038</xdr:colOff>
      <xdr:row>45</xdr:row>
      <xdr:rowOff>29307</xdr:rowOff>
    </xdr:to>
    <xdr:cxnSp macro="">
      <xdr:nvCxnSpPr>
        <xdr:cNvPr id="60" name="Straight Connector 59"/>
        <xdr:cNvCxnSpPr>
          <a:stCxn id="57" idx="1"/>
        </xdr:cNvCxnSpPr>
      </xdr:nvCxnSpPr>
      <xdr:spPr>
        <a:xfrm rot="16200000" flipH="1">
          <a:off x="5086775" y="4134275"/>
          <a:ext cx="1593715" cy="6152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317444</xdr:colOff>
      <xdr:row>21</xdr:row>
      <xdr:rowOff>65944</xdr:rowOff>
    </xdr:from>
    <xdr:to>
      <xdr:col>9</xdr:col>
      <xdr:colOff>402980</xdr:colOff>
      <xdr:row>35</xdr:row>
      <xdr:rowOff>58140</xdr:rowOff>
    </xdr:to>
    <xdr:cxnSp macro="">
      <xdr:nvCxnSpPr>
        <xdr:cNvPr id="64" name="Straight Connector 63"/>
        <xdr:cNvCxnSpPr>
          <a:endCxn id="59" idx="3"/>
        </xdr:cNvCxnSpPr>
      </xdr:nvCxnSpPr>
      <xdr:spPr>
        <a:xfrm rot="5400000">
          <a:off x="5247509" y="3305398"/>
          <a:ext cx="1325696" cy="6936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555015</xdr:colOff>
      <xdr:row>14</xdr:row>
      <xdr:rowOff>18316</xdr:rowOff>
    </xdr:from>
    <xdr:to>
      <xdr:col>9</xdr:col>
      <xdr:colOff>573790</xdr:colOff>
      <xdr:row>56</xdr:row>
      <xdr:rowOff>59989</xdr:rowOff>
    </xdr:to>
    <xdr:cxnSp macro="">
      <xdr:nvCxnSpPr>
        <xdr:cNvPr id="69" name="Straight Connector 68"/>
        <xdr:cNvCxnSpPr/>
      </xdr:nvCxnSpPr>
      <xdr:spPr>
        <a:xfrm rot="16200000" flipH="1">
          <a:off x="4397528" y="4286707"/>
          <a:ext cx="4042173" cy="18775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329713</xdr:colOff>
      <xdr:row>29</xdr:row>
      <xdr:rowOff>73271</xdr:rowOff>
    </xdr:from>
    <xdr:to>
      <xdr:col>10</xdr:col>
      <xdr:colOff>373672</xdr:colOff>
      <xdr:row>45</xdr:row>
      <xdr:rowOff>21985</xdr:rowOff>
    </xdr:to>
    <xdr:cxnSp macro="">
      <xdr:nvCxnSpPr>
        <xdr:cNvPr id="70" name="Straight Connector 69"/>
        <xdr:cNvCxnSpPr/>
      </xdr:nvCxnSpPr>
      <xdr:spPr>
        <a:xfrm rot="5400000" flipH="1" flipV="1">
          <a:off x="5773615" y="4169023"/>
          <a:ext cx="1472714" cy="65209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417636</xdr:colOff>
      <xdr:row>21</xdr:row>
      <xdr:rowOff>87926</xdr:rowOff>
    </xdr:from>
    <xdr:to>
      <xdr:col>10</xdr:col>
      <xdr:colOff>498231</xdr:colOff>
      <xdr:row>53</xdr:row>
      <xdr:rowOff>29308</xdr:rowOff>
    </xdr:to>
    <xdr:cxnSp macro="">
      <xdr:nvCxnSpPr>
        <xdr:cNvPr id="73" name="Straight Connector 72"/>
        <xdr:cNvCxnSpPr/>
      </xdr:nvCxnSpPr>
      <xdr:spPr>
        <a:xfrm rot="16200000" flipV="1">
          <a:off x="5121522" y="4161694"/>
          <a:ext cx="2989382" cy="6887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7327</xdr:colOff>
      <xdr:row>98</xdr:row>
      <xdr:rowOff>21981</xdr:rowOff>
    </xdr:from>
    <xdr:to>
      <xdr:col>7</xdr:col>
      <xdr:colOff>36635</xdr:colOff>
      <xdr:row>98</xdr:row>
      <xdr:rowOff>23569</xdr:rowOff>
    </xdr:to>
    <xdr:cxnSp macro="">
      <xdr:nvCxnSpPr>
        <xdr:cNvPr id="3" name="Straight Connector 2"/>
        <xdr:cNvCxnSpPr/>
      </xdr:nvCxnSpPr>
      <xdr:spPr>
        <a:xfrm>
          <a:off x="3656135" y="15848135"/>
          <a:ext cx="637442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96</xdr:row>
      <xdr:rowOff>119062</xdr:rowOff>
    </xdr:from>
    <xdr:to>
      <xdr:col>7</xdr:col>
      <xdr:colOff>0</xdr:colOff>
      <xdr:row>99</xdr:row>
      <xdr:rowOff>41672</xdr:rowOff>
    </xdr:to>
    <xdr:sp macro="" textlink="">
      <xdr:nvSpPr>
        <xdr:cNvPr id="4" name="Rectangle 3"/>
        <xdr:cNvSpPr/>
      </xdr:nvSpPr>
      <xdr:spPr>
        <a:xfrm>
          <a:off x="3643313" y="15579328"/>
          <a:ext cx="607218" cy="40481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297656</xdr:colOff>
      <xdr:row>99</xdr:row>
      <xdr:rowOff>41673</xdr:rowOff>
    </xdr:from>
    <xdr:to>
      <xdr:col>6</xdr:col>
      <xdr:colOff>303609</xdr:colOff>
      <xdr:row>101</xdr:row>
      <xdr:rowOff>29769</xdr:rowOff>
    </xdr:to>
    <xdr:cxnSp macro="">
      <xdr:nvCxnSpPr>
        <xdr:cNvPr id="6" name="Straight Connector 5"/>
        <xdr:cNvCxnSpPr>
          <a:endCxn id="4" idx="2"/>
        </xdr:cNvCxnSpPr>
      </xdr:nvCxnSpPr>
      <xdr:spPr>
        <a:xfrm rot="5400000" flipH="1" flipV="1">
          <a:off x="3789163" y="16135948"/>
          <a:ext cx="309565" cy="59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285751</xdr:colOff>
      <xdr:row>93</xdr:row>
      <xdr:rowOff>65484</xdr:rowOff>
    </xdr:from>
    <xdr:to>
      <xdr:col>6</xdr:col>
      <xdr:colOff>289324</xdr:colOff>
      <xdr:row>96</xdr:row>
      <xdr:rowOff>116682</xdr:rowOff>
    </xdr:to>
    <xdr:cxnSp macro="">
      <xdr:nvCxnSpPr>
        <xdr:cNvPr id="8" name="Straight Connector 7"/>
        <xdr:cNvCxnSpPr/>
      </xdr:nvCxnSpPr>
      <xdr:spPr>
        <a:xfrm rot="16200000" flipV="1">
          <a:off x="3664150" y="15308461"/>
          <a:ext cx="533401" cy="35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279796</xdr:colOff>
      <xdr:row>92</xdr:row>
      <xdr:rowOff>136922</xdr:rowOff>
    </xdr:from>
    <xdr:to>
      <xdr:col>6</xdr:col>
      <xdr:colOff>325515</xdr:colOff>
      <xdr:row>93</xdr:row>
      <xdr:rowOff>23812</xdr:rowOff>
    </xdr:to>
    <xdr:sp macro="" textlink="">
      <xdr:nvSpPr>
        <xdr:cNvPr id="12" name="5-Point Star 11"/>
        <xdr:cNvSpPr/>
      </xdr:nvSpPr>
      <xdr:spPr>
        <a:xfrm>
          <a:off x="3923109" y="14954250"/>
          <a:ext cx="45719" cy="4762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220061</xdr:colOff>
      <xdr:row>18</xdr:row>
      <xdr:rowOff>106417</xdr:rowOff>
    </xdr:from>
    <xdr:to>
      <xdr:col>17</xdr:col>
      <xdr:colOff>400050</xdr:colOff>
      <xdr:row>39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35</xdr:row>
      <xdr:rowOff>0</xdr:rowOff>
    </xdr:from>
    <xdr:to>
      <xdr:col>12</xdr:col>
      <xdr:colOff>57150</xdr:colOff>
      <xdr:row>35</xdr:row>
      <xdr:rowOff>9525</xdr:rowOff>
    </xdr:to>
    <xdr:cxnSp macro="">
      <xdr:nvCxnSpPr>
        <xdr:cNvPr id="3" name="Straight Connector 2"/>
        <xdr:cNvCxnSpPr/>
      </xdr:nvCxnSpPr>
      <xdr:spPr>
        <a:xfrm flipV="1">
          <a:off x="4572000" y="5667375"/>
          <a:ext cx="4552950" cy="952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46</xdr:row>
      <xdr:rowOff>142875</xdr:rowOff>
    </xdr:from>
    <xdr:to>
      <xdr:col>5</xdr:col>
      <xdr:colOff>476250</xdr:colOff>
      <xdr:row>47</xdr:row>
      <xdr:rowOff>47625</xdr:rowOff>
    </xdr:to>
    <xdr:sp macro="" textlink="">
      <xdr:nvSpPr>
        <xdr:cNvPr id="4" name="Oval 3"/>
        <xdr:cNvSpPr/>
      </xdr:nvSpPr>
      <xdr:spPr>
        <a:xfrm>
          <a:off x="4953000" y="7591425"/>
          <a:ext cx="76200" cy="66675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295275</xdr:colOff>
      <xdr:row>41</xdr:row>
      <xdr:rowOff>47625</xdr:rowOff>
    </xdr:from>
    <xdr:to>
      <xdr:col>6</xdr:col>
      <xdr:colOff>371475</xdr:colOff>
      <xdr:row>41</xdr:row>
      <xdr:rowOff>114300</xdr:rowOff>
    </xdr:to>
    <xdr:sp macro="" textlink="">
      <xdr:nvSpPr>
        <xdr:cNvPr id="5" name="Oval 4"/>
        <xdr:cNvSpPr/>
      </xdr:nvSpPr>
      <xdr:spPr>
        <a:xfrm>
          <a:off x="5705475" y="6686550"/>
          <a:ext cx="76200" cy="66675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285750</xdr:colOff>
      <xdr:row>42</xdr:row>
      <xdr:rowOff>47625</xdr:rowOff>
    </xdr:from>
    <xdr:to>
      <xdr:col>7</xdr:col>
      <xdr:colOff>361950</xdr:colOff>
      <xdr:row>42</xdr:row>
      <xdr:rowOff>114300</xdr:rowOff>
    </xdr:to>
    <xdr:sp macro="" textlink="">
      <xdr:nvSpPr>
        <xdr:cNvPr id="6" name="Oval 5"/>
        <xdr:cNvSpPr/>
      </xdr:nvSpPr>
      <xdr:spPr>
        <a:xfrm>
          <a:off x="6305550" y="6848475"/>
          <a:ext cx="76200" cy="66675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438150</xdr:colOff>
      <xdr:row>41</xdr:row>
      <xdr:rowOff>104536</xdr:rowOff>
    </xdr:from>
    <xdr:to>
      <xdr:col>6</xdr:col>
      <xdr:colOff>306434</xdr:colOff>
      <xdr:row>46</xdr:row>
      <xdr:rowOff>142875</xdr:rowOff>
    </xdr:to>
    <xdr:cxnSp macro="">
      <xdr:nvCxnSpPr>
        <xdr:cNvPr id="8" name="Straight Connector 7"/>
        <xdr:cNvCxnSpPr>
          <a:stCxn id="4" idx="0"/>
          <a:endCxn id="5" idx="3"/>
        </xdr:cNvCxnSpPr>
      </xdr:nvCxnSpPr>
      <xdr:spPr>
        <a:xfrm rot="5400000" flipH="1" flipV="1">
          <a:off x="4929885" y="6804676"/>
          <a:ext cx="847964" cy="725534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360315</xdr:colOff>
      <xdr:row>41</xdr:row>
      <xdr:rowOff>104536</xdr:rowOff>
    </xdr:from>
    <xdr:to>
      <xdr:col>7</xdr:col>
      <xdr:colOff>296908</xdr:colOff>
      <xdr:row>42</xdr:row>
      <xdr:rowOff>57389</xdr:rowOff>
    </xdr:to>
    <xdr:cxnSp macro="">
      <xdr:nvCxnSpPr>
        <xdr:cNvPr id="9" name="Straight Connector 8"/>
        <xdr:cNvCxnSpPr>
          <a:stCxn id="5" idx="5"/>
          <a:endCxn id="6" idx="1"/>
        </xdr:cNvCxnSpPr>
      </xdr:nvCxnSpPr>
      <xdr:spPr>
        <a:xfrm rot="16200000" flipH="1">
          <a:off x="5986223" y="6527753"/>
          <a:ext cx="114778" cy="546193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23</xdr:row>
      <xdr:rowOff>0</xdr:rowOff>
    </xdr:from>
    <xdr:to>
      <xdr:col>5</xdr:col>
      <xdr:colOff>485775</xdr:colOff>
      <xdr:row>23</xdr:row>
      <xdr:rowOff>66675</xdr:rowOff>
    </xdr:to>
    <xdr:sp macro="" textlink="">
      <xdr:nvSpPr>
        <xdr:cNvPr id="12" name="Oval 11"/>
        <xdr:cNvSpPr/>
      </xdr:nvSpPr>
      <xdr:spPr>
        <a:xfrm>
          <a:off x="4962525" y="3724275"/>
          <a:ext cx="76200" cy="6667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257175</xdr:colOff>
      <xdr:row>25</xdr:row>
      <xdr:rowOff>47625</xdr:rowOff>
    </xdr:from>
    <xdr:to>
      <xdr:col>6</xdr:col>
      <xdr:colOff>333375</xdr:colOff>
      <xdr:row>25</xdr:row>
      <xdr:rowOff>114300</xdr:rowOff>
    </xdr:to>
    <xdr:sp macro="" textlink="">
      <xdr:nvSpPr>
        <xdr:cNvPr id="13" name="Oval 12"/>
        <xdr:cNvSpPr/>
      </xdr:nvSpPr>
      <xdr:spPr>
        <a:xfrm>
          <a:off x="5667375" y="4095750"/>
          <a:ext cx="76200" cy="6667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304800</xdr:colOff>
      <xdr:row>26</xdr:row>
      <xdr:rowOff>47625</xdr:rowOff>
    </xdr:from>
    <xdr:to>
      <xdr:col>7</xdr:col>
      <xdr:colOff>381000</xdr:colOff>
      <xdr:row>26</xdr:row>
      <xdr:rowOff>114300</xdr:rowOff>
    </xdr:to>
    <xdr:sp macro="" textlink="">
      <xdr:nvSpPr>
        <xdr:cNvPr id="14" name="Oval 13"/>
        <xdr:cNvSpPr/>
      </xdr:nvSpPr>
      <xdr:spPr>
        <a:xfrm>
          <a:off x="6324600" y="4257675"/>
          <a:ext cx="76200" cy="6667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447674</xdr:colOff>
      <xdr:row>23</xdr:row>
      <xdr:rowOff>66675</xdr:rowOff>
    </xdr:from>
    <xdr:to>
      <xdr:col>6</xdr:col>
      <xdr:colOff>268333</xdr:colOff>
      <xdr:row>25</xdr:row>
      <xdr:rowOff>57389</xdr:rowOff>
    </xdr:to>
    <xdr:cxnSp macro="">
      <xdr:nvCxnSpPr>
        <xdr:cNvPr id="16" name="Straight Connector 15"/>
        <xdr:cNvCxnSpPr>
          <a:stCxn id="12" idx="4"/>
          <a:endCxn id="13" idx="1"/>
        </xdr:cNvCxnSpPr>
      </xdr:nvCxnSpPr>
      <xdr:spPr>
        <a:xfrm rot="16200000" flipH="1">
          <a:off x="5182297" y="3609277"/>
          <a:ext cx="314564" cy="677909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295276</xdr:colOff>
      <xdr:row>25</xdr:row>
      <xdr:rowOff>114299</xdr:rowOff>
    </xdr:from>
    <xdr:to>
      <xdr:col>7</xdr:col>
      <xdr:colOff>315960</xdr:colOff>
      <xdr:row>26</xdr:row>
      <xdr:rowOff>104535</xdr:rowOff>
    </xdr:to>
    <xdr:cxnSp macro="">
      <xdr:nvCxnSpPr>
        <xdr:cNvPr id="17" name="Straight Connector 16"/>
        <xdr:cNvCxnSpPr>
          <a:stCxn id="13" idx="4"/>
          <a:endCxn id="14" idx="3"/>
        </xdr:cNvCxnSpPr>
      </xdr:nvCxnSpPr>
      <xdr:spPr>
        <a:xfrm rot="16200000" flipH="1">
          <a:off x="5944537" y="3923363"/>
          <a:ext cx="152161" cy="630284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21</xdr:row>
      <xdr:rowOff>9525</xdr:rowOff>
    </xdr:from>
    <xdr:to>
      <xdr:col>8</xdr:col>
      <xdr:colOff>9525</xdr:colOff>
      <xdr:row>50</xdr:row>
      <xdr:rowOff>38100</xdr:rowOff>
    </xdr:to>
    <xdr:cxnSp macro="">
      <xdr:nvCxnSpPr>
        <xdr:cNvPr id="21" name="Straight Connector 20"/>
        <xdr:cNvCxnSpPr/>
      </xdr:nvCxnSpPr>
      <xdr:spPr>
        <a:xfrm rot="5400000">
          <a:off x="4267200" y="5762625"/>
          <a:ext cx="4724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40</xdr:row>
      <xdr:rowOff>66675</xdr:rowOff>
    </xdr:from>
    <xdr:to>
      <xdr:col>8</xdr:col>
      <xdr:colOff>390525</xdr:colOff>
      <xdr:row>40</xdr:row>
      <xdr:rowOff>133350</xdr:rowOff>
    </xdr:to>
    <xdr:sp macro="" textlink="">
      <xdr:nvSpPr>
        <xdr:cNvPr id="22" name="Oval 21"/>
        <xdr:cNvSpPr/>
      </xdr:nvSpPr>
      <xdr:spPr>
        <a:xfrm>
          <a:off x="6943725" y="6543675"/>
          <a:ext cx="76200" cy="66675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323850</xdr:colOff>
      <xdr:row>40</xdr:row>
      <xdr:rowOff>123586</xdr:rowOff>
    </xdr:from>
    <xdr:to>
      <xdr:col>8</xdr:col>
      <xdr:colOff>325484</xdr:colOff>
      <xdr:row>42</xdr:row>
      <xdr:rowOff>114300</xdr:rowOff>
    </xdr:to>
    <xdr:cxnSp macro="">
      <xdr:nvCxnSpPr>
        <xdr:cNvPr id="23" name="Straight Connector 22"/>
        <xdr:cNvCxnSpPr>
          <a:stCxn id="6" idx="4"/>
          <a:endCxn id="22" idx="3"/>
        </xdr:cNvCxnSpPr>
      </xdr:nvCxnSpPr>
      <xdr:spPr>
        <a:xfrm rot="5400000" flipH="1" flipV="1">
          <a:off x="6491985" y="6452251"/>
          <a:ext cx="314564" cy="611234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361952</xdr:colOff>
      <xdr:row>26</xdr:row>
      <xdr:rowOff>95250</xdr:rowOff>
    </xdr:from>
    <xdr:to>
      <xdr:col>8</xdr:col>
      <xdr:colOff>295278</xdr:colOff>
      <xdr:row>29</xdr:row>
      <xdr:rowOff>38103</xdr:rowOff>
    </xdr:to>
    <xdr:cxnSp macro="">
      <xdr:nvCxnSpPr>
        <xdr:cNvPr id="26" name="Straight Connector 25"/>
        <xdr:cNvCxnSpPr/>
      </xdr:nvCxnSpPr>
      <xdr:spPr>
        <a:xfrm>
          <a:off x="6381752" y="4305300"/>
          <a:ext cx="542926" cy="428628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29</xdr:row>
      <xdr:rowOff>19050</xdr:rowOff>
    </xdr:from>
    <xdr:to>
      <xdr:col>8</xdr:col>
      <xdr:colOff>352425</xdr:colOff>
      <xdr:row>29</xdr:row>
      <xdr:rowOff>85725</xdr:rowOff>
    </xdr:to>
    <xdr:sp macro="" textlink="">
      <xdr:nvSpPr>
        <xdr:cNvPr id="28" name="Oval 27"/>
        <xdr:cNvSpPr/>
      </xdr:nvSpPr>
      <xdr:spPr>
        <a:xfrm>
          <a:off x="6905625" y="4714875"/>
          <a:ext cx="76200" cy="6667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400051</xdr:colOff>
      <xdr:row>30</xdr:row>
      <xdr:rowOff>76200</xdr:rowOff>
    </xdr:from>
    <xdr:to>
      <xdr:col>9</xdr:col>
      <xdr:colOff>323851</xdr:colOff>
      <xdr:row>40</xdr:row>
      <xdr:rowOff>66675</xdr:rowOff>
    </xdr:to>
    <xdr:cxnSp macro="">
      <xdr:nvCxnSpPr>
        <xdr:cNvPr id="29" name="Straight Connector 28"/>
        <xdr:cNvCxnSpPr/>
      </xdr:nvCxnSpPr>
      <xdr:spPr>
        <a:xfrm rot="5400000" flipH="1" flipV="1">
          <a:off x="6491288" y="5472113"/>
          <a:ext cx="1609725" cy="533400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30</xdr:row>
      <xdr:rowOff>38100</xdr:rowOff>
    </xdr:from>
    <xdr:to>
      <xdr:col>9</xdr:col>
      <xdr:colOff>352425</xdr:colOff>
      <xdr:row>30</xdr:row>
      <xdr:rowOff>104775</xdr:rowOff>
    </xdr:to>
    <xdr:sp macro="" textlink="">
      <xdr:nvSpPr>
        <xdr:cNvPr id="31" name="Oval 30"/>
        <xdr:cNvSpPr/>
      </xdr:nvSpPr>
      <xdr:spPr>
        <a:xfrm>
          <a:off x="7515225" y="4895850"/>
          <a:ext cx="76200" cy="66675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238125</xdr:colOff>
      <xdr:row>28</xdr:row>
      <xdr:rowOff>0</xdr:rowOff>
    </xdr:from>
    <xdr:to>
      <xdr:col>9</xdr:col>
      <xdr:colOff>314325</xdr:colOff>
      <xdr:row>28</xdr:row>
      <xdr:rowOff>66675</xdr:rowOff>
    </xdr:to>
    <xdr:sp macro="" textlink="">
      <xdr:nvSpPr>
        <xdr:cNvPr id="32" name="Oval 31"/>
        <xdr:cNvSpPr/>
      </xdr:nvSpPr>
      <xdr:spPr>
        <a:xfrm>
          <a:off x="7477125" y="4533900"/>
          <a:ext cx="76200" cy="6667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361951</xdr:colOff>
      <xdr:row>28</xdr:row>
      <xdr:rowOff>33338</xdr:rowOff>
    </xdr:from>
    <xdr:to>
      <xdr:col>9</xdr:col>
      <xdr:colOff>238125</xdr:colOff>
      <xdr:row>29</xdr:row>
      <xdr:rowOff>85725</xdr:rowOff>
    </xdr:to>
    <xdr:cxnSp macro="">
      <xdr:nvCxnSpPr>
        <xdr:cNvPr id="33" name="Straight Connector 32"/>
        <xdr:cNvCxnSpPr>
          <a:endCxn id="32" idx="2"/>
        </xdr:cNvCxnSpPr>
      </xdr:nvCxnSpPr>
      <xdr:spPr>
        <a:xfrm flipV="1">
          <a:off x="6991351" y="4567238"/>
          <a:ext cx="485774" cy="214312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40</xdr:row>
      <xdr:rowOff>38100</xdr:rowOff>
    </xdr:from>
    <xdr:to>
      <xdr:col>10</xdr:col>
      <xdr:colOff>352425</xdr:colOff>
      <xdr:row>40</xdr:row>
      <xdr:rowOff>104775</xdr:rowOff>
    </xdr:to>
    <xdr:sp macro="" textlink="">
      <xdr:nvSpPr>
        <xdr:cNvPr id="37" name="Oval 36"/>
        <xdr:cNvSpPr/>
      </xdr:nvSpPr>
      <xdr:spPr>
        <a:xfrm>
          <a:off x="8124825" y="6515100"/>
          <a:ext cx="76200" cy="6667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342902</xdr:colOff>
      <xdr:row>23</xdr:row>
      <xdr:rowOff>95250</xdr:rowOff>
    </xdr:from>
    <xdr:to>
      <xdr:col>10</xdr:col>
      <xdr:colOff>352428</xdr:colOff>
      <xdr:row>30</xdr:row>
      <xdr:rowOff>114301</xdr:rowOff>
    </xdr:to>
    <xdr:cxnSp macro="">
      <xdr:nvCxnSpPr>
        <xdr:cNvPr id="38" name="Straight Connector 37"/>
        <xdr:cNvCxnSpPr/>
      </xdr:nvCxnSpPr>
      <xdr:spPr>
        <a:xfrm rot="5400000" flipH="1" flipV="1">
          <a:off x="7315202" y="4086225"/>
          <a:ext cx="1152526" cy="619126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249284</xdr:colOff>
      <xdr:row>28</xdr:row>
      <xdr:rowOff>56910</xdr:rowOff>
    </xdr:from>
    <xdr:to>
      <xdr:col>10</xdr:col>
      <xdr:colOff>342903</xdr:colOff>
      <xdr:row>40</xdr:row>
      <xdr:rowOff>95249</xdr:rowOff>
    </xdr:to>
    <xdr:cxnSp macro="">
      <xdr:nvCxnSpPr>
        <xdr:cNvPr id="40" name="Straight Connector 39"/>
        <xdr:cNvCxnSpPr>
          <a:stCxn id="32" idx="3"/>
        </xdr:cNvCxnSpPr>
      </xdr:nvCxnSpPr>
      <xdr:spPr>
        <a:xfrm rot="16200000" flipH="1">
          <a:off x="6849174" y="5229920"/>
          <a:ext cx="1981439" cy="703219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zoomScale="85" zoomScaleNormal="85" workbookViewId="0">
      <pane ySplit="1" topLeftCell="A2" activePane="bottomLeft" state="frozen"/>
      <selection pane="bottomLeft" activeCell="A3" sqref="A3"/>
    </sheetView>
  </sheetViews>
  <sheetFormatPr defaultRowHeight="30"/>
  <cols>
    <col min="1" max="1" width="49.42578125" customWidth="1"/>
    <col min="2" max="3" width="16.140625" customWidth="1"/>
    <col min="4" max="4" width="18.7109375" customWidth="1"/>
    <col min="5" max="5" width="13.28515625" style="74" customWidth="1"/>
    <col min="6" max="6" width="15.85546875" style="74" customWidth="1"/>
    <col min="7" max="8" width="9.140625" style="74" customWidth="1"/>
    <col min="9" max="9" width="79.42578125" style="74" customWidth="1"/>
    <col min="10" max="10" width="16.42578125" style="129" customWidth="1"/>
    <col min="11" max="11" width="9.140625" style="129"/>
    <col min="12" max="12" width="9.140625" style="74"/>
  </cols>
  <sheetData>
    <row r="1" spans="1:11" ht="20.25" customHeight="1">
      <c r="A1" s="42"/>
      <c r="B1" s="83" t="s">
        <v>28</v>
      </c>
      <c r="C1" s="83" t="s">
        <v>38</v>
      </c>
      <c r="D1" s="83" t="s">
        <v>74</v>
      </c>
      <c r="E1" s="83" t="s">
        <v>338</v>
      </c>
      <c r="F1" s="130" t="s">
        <v>339</v>
      </c>
      <c r="G1" s="130"/>
    </row>
    <row r="2" spans="1:11">
      <c r="A2" s="42"/>
      <c r="B2" s="77">
        <v>20</v>
      </c>
      <c r="C2" s="77">
        <v>20</v>
      </c>
      <c r="D2" s="78">
        <v>25</v>
      </c>
      <c r="E2" s="74">
        <f>D2-25</f>
        <v>0</v>
      </c>
      <c r="F2" s="74">
        <f>E2*E2</f>
        <v>0</v>
      </c>
      <c r="I2" s="76" t="s">
        <v>107</v>
      </c>
      <c r="J2" s="129" t="s">
        <v>332</v>
      </c>
      <c r="K2" s="129" t="s">
        <v>333</v>
      </c>
    </row>
    <row r="3" spans="1:11" ht="31.5">
      <c r="A3" s="42"/>
      <c r="B3" s="79">
        <v>25</v>
      </c>
      <c r="C3" s="79">
        <v>25</v>
      </c>
      <c r="D3" s="79">
        <v>26</v>
      </c>
      <c r="E3" s="74">
        <f t="shared" ref="E3:E14" si="0">D3-25</f>
        <v>1</v>
      </c>
      <c r="F3" s="74">
        <f t="shared" ref="F3:F14" si="1">E3*E3</f>
        <v>1</v>
      </c>
      <c r="I3" s="74" t="s">
        <v>28</v>
      </c>
      <c r="J3" s="75">
        <v>0</v>
      </c>
    </row>
    <row r="4" spans="1:11" ht="31.5">
      <c r="A4" s="42"/>
      <c r="B4" s="79">
        <v>26</v>
      </c>
      <c r="C4" s="79">
        <v>25</v>
      </c>
      <c r="D4" s="79">
        <v>25</v>
      </c>
      <c r="E4" s="74">
        <f t="shared" si="0"/>
        <v>0</v>
      </c>
      <c r="F4" s="74">
        <f t="shared" si="1"/>
        <v>0</v>
      </c>
      <c r="I4" s="74" t="s">
        <v>38</v>
      </c>
      <c r="J4" s="75">
        <v>19</v>
      </c>
    </row>
    <row r="5" spans="1:11">
      <c r="A5" s="42"/>
      <c r="B5" s="79">
        <v>24</v>
      </c>
      <c r="C5" s="79">
        <v>26</v>
      </c>
      <c r="D5" s="79">
        <v>26</v>
      </c>
      <c r="E5" s="74">
        <f t="shared" si="0"/>
        <v>1</v>
      </c>
      <c r="F5" s="74">
        <f t="shared" si="1"/>
        <v>1</v>
      </c>
      <c r="I5" s="74" t="s">
        <v>74</v>
      </c>
      <c r="J5" s="129">
        <v>2</v>
      </c>
    </row>
    <row r="6" spans="1:11">
      <c r="A6" s="42"/>
      <c r="B6" s="79">
        <v>28</v>
      </c>
      <c r="C6" s="80">
        <v>27</v>
      </c>
      <c r="D6" s="79">
        <v>24</v>
      </c>
      <c r="E6" s="74">
        <f t="shared" si="0"/>
        <v>-1</v>
      </c>
      <c r="F6" s="74">
        <f t="shared" si="1"/>
        <v>1</v>
      </c>
      <c r="I6" s="74" t="s">
        <v>108</v>
      </c>
    </row>
    <row r="7" spans="1:11">
      <c r="A7" s="42"/>
      <c r="B7" s="79">
        <v>22</v>
      </c>
      <c r="C7" s="79">
        <v>25</v>
      </c>
      <c r="D7" s="79">
        <v>24</v>
      </c>
      <c r="E7" s="74">
        <f t="shared" si="0"/>
        <v>-1</v>
      </c>
      <c r="F7" s="74">
        <f t="shared" si="1"/>
        <v>1</v>
      </c>
      <c r="J7" s="129" t="s">
        <v>333</v>
      </c>
    </row>
    <row r="8" spans="1:11">
      <c r="A8" s="42"/>
      <c r="B8" s="79">
        <v>29</v>
      </c>
      <c r="C8" s="79">
        <v>26</v>
      </c>
      <c r="D8" s="79">
        <v>27</v>
      </c>
      <c r="E8" s="74">
        <f t="shared" si="0"/>
        <v>2</v>
      </c>
      <c r="F8" s="74">
        <f t="shared" si="1"/>
        <v>4</v>
      </c>
      <c r="I8" s="74" t="s">
        <v>334</v>
      </c>
      <c r="J8" s="129">
        <v>4</v>
      </c>
    </row>
    <row r="9" spans="1:11">
      <c r="A9" s="42"/>
      <c r="B9" s="79">
        <v>21</v>
      </c>
      <c r="C9" s="79">
        <v>24</v>
      </c>
      <c r="D9" s="79">
        <v>23</v>
      </c>
      <c r="E9" s="74">
        <f t="shared" si="0"/>
        <v>-2</v>
      </c>
      <c r="F9" s="74">
        <f t="shared" si="1"/>
        <v>4</v>
      </c>
      <c r="I9" s="74" t="s">
        <v>335</v>
      </c>
      <c r="J9" s="129">
        <v>15</v>
      </c>
    </row>
    <row r="10" spans="1:11">
      <c r="A10" s="42"/>
      <c r="B10" s="80">
        <v>30</v>
      </c>
      <c r="C10" s="79">
        <v>25</v>
      </c>
      <c r="D10" s="80">
        <v>20</v>
      </c>
      <c r="E10" s="74">
        <f t="shared" si="0"/>
        <v>-5</v>
      </c>
      <c r="F10" s="74">
        <f t="shared" si="1"/>
        <v>25</v>
      </c>
      <c r="I10" s="74" t="s">
        <v>336</v>
      </c>
      <c r="J10" s="129">
        <v>1</v>
      </c>
    </row>
    <row r="11" spans="1:11">
      <c r="A11" s="42"/>
      <c r="B11" s="79">
        <v>27</v>
      </c>
      <c r="C11" s="79">
        <v>25</v>
      </c>
      <c r="D11" s="79">
        <v>25</v>
      </c>
      <c r="E11" s="74">
        <f t="shared" si="0"/>
        <v>0</v>
      </c>
      <c r="F11" s="74">
        <f t="shared" si="1"/>
        <v>0</v>
      </c>
      <c r="I11" s="74" t="s">
        <v>108</v>
      </c>
      <c r="J11" s="129">
        <v>1</v>
      </c>
    </row>
    <row r="12" spans="1:11">
      <c r="A12" s="42"/>
      <c r="B12" s="79">
        <v>23</v>
      </c>
      <c r="C12" s="79">
        <v>25</v>
      </c>
      <c r="D12" s="80">
        <v>30</v>
      </c>
      <c r="E12" s="74">
        <f t="shared" si="0"/>
        <v>5</v>
      </c>
      <c r="F12" s="74">
        <f t="shared" si="1"/>
        <v>25</v>
      </c>
    </row>
    <row r="13" spans="1:11">
      <c r="A13" s="42"/>
      <c r="B13" s="79">
        <v>24</v>
      </c>
      <c r="C13" s="79">
        <v>26</v>
      </c>
      <c r="D13" s="79">
        <v>27</v>
      </c>
      <c r="E13" s="74">
        <f t="shared" si="0"/>
        <v>2</v>
      </c>
      <c r="F13" s="74">
        <f t="shared" si="1"/>
        <v>4</v>
      </c>
    </row>
    <row r="14" spans="1:11">
      <c r="A14" s="42"/>
      <c r="B14" s="81">
        <v>26</v>
      </c>
      <c r="C14" s="81">
        <v>26</v>
      </c>
      <c r="D14" s="81">
        <v>23</v>
      </c>
      <c r="E14" s="74">
        <f t="shared" si="0"/>
        <v>-2</v>
      </c>
      <c r="F14" s="74">
        <f t="shared" si="1"/>
        <v>4</v>
      </c>
    </row>
    <row r="15" spans="1:11">
      <c r="A15" s="82" t="s">
        <v>161</v>
      </c>
      <c r="B15" s="127">
        <f>MIN(B2:B14)</f>
        <v>20</v>
      </c>
      <c r="C15" s="127">
        <f t="shared" ref="C15:D15" si="2">MIN(C2:C14)</f>
        <v>20</v>
      </c>
      <c r="D15" s="127">
        <f t="shared" si="2"/>
        <v>20</v>
      </c>
      <c r="F15" s="74">
        <f>SUM(F3:F14)</f>
        <v>70</v>
      </c>
    </row>
    <row r="16" spans="1:11">
      <c r="A16" s="82" t="s">
        <v>337</v>
      </c>
      <c r="B16" s="127">
        <f>MAX(B2:B14)</f>
        <v>30</v>
      </c>
      <c r="C16" s="127">
        <f t="shared" ref="C16:D16" si="3">MAX(C2:C14)</f>
        <v>27</v>
      </c>
      <c r="D16" s="127">
        <f t="shared" si="3"/>
        <v>30</v>
      </c>
      <c r="F16" s="74">
        <f>F15/12</f>
        <v>5.833333333333333</v>
      </c>
    </row>
    <row r="17" spans="1:6">
      <c r="A17" s="82" t="s">
        <v>160</v>
      </c>
      <c r="B17" s="127">
        <f>B16-B15</f>
        <v>10</v>
      </c>
      <c r="C17" s="127">
        <f t="shared" ref="C17:D17" si="4">C16-C15</f>
        <v>7</v>
      </c>
      <c r="D17" s="127">
        <f t="shared" si="4"/>
        <v>10</v>
      </c>
      <c r="F17" s="74">
        <f>SQRT(F16)</f>
        <v>2.4152294576982398</v>
      </c>
    </row>
    <row r="18" spans="1:6">
      <c r="A18" s="82" t="s">
        <v>158</v>
      </c>
      <c r="B18" s="127">
        <f>AVERAGE(B2:B14)</f>
        <v>25</v>
      </c>
      <c r="C18" s="127">
        <f t="shared" ref="C18:D18" si="5">AVERAGE(C2:C14)</f>
        <v>25</v>
      </c>
      <c r="D18" s="127">
        <f t="shared" si="5"/>
        <v>25</v>
      </c>
    </row>
    <row r="19" spans="1:6">
      <c r="A19" s="82" t="s">
        <v>162</v>
      </c>
      <c r="B19" s="127">
        <f t="shared" ref="B19:C19" si="6">STDEV(B2:B14)</f>
        <v>3.0550504633038935</v>
      </c>
      <c r="C19" s="127">
        <f t="shared" si="6"/>
        <v>1.6832508230603465</v>
      </c>
      <c r="D19" s="127">
        <f>STDEV(D2:D14)</f>
        <v>2.4152294576982398</v>
      </c>
    </row>
    <row r="20" spans="1:6">
      <c r="A20" s="82" t="s">
        <v>163</v>
      </c>
      <c r="B20" s="128"/>
      <c r="C20" s="128"/>
      <c r="D20" s="128"/>
    </row>
    <row r="21" spans="1:6">
      <c r="A21" s="82"/>
      <c r="B21" s="82"/>
      <c r="C21" s="82"/>
      <c r="D21" s="82"/>
    </row>
    <row r="22" spans="1:6">
      <c r="A22" s="82"/>
      <c r="B22" s="82"/>
      <c r="C22" s="82"/>
      <c r="D22" s="82"/>
    </row>
    <row r="23" spans="1:6">
      <c r="A23" s="82"/>
      <c r="B23" s="82"/>
      <c r="C23" s="82"/>
      <c r="D23" s="82"/>
    </row>
    <row r="24" spans="1:6">
      <c r="A24" s="82"/>
      <c r="B24" s="82"/>
      <c r="C24" s="82"/>
      <c r="D24" s="82"/>
    </row>
    <row r="25" spans="1:6">
      <c r="A25" s="82"/>
      <c r="B25" s="82"/>
      <c r="C25" s="82"/>
      <c r="D25" s="8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zoomScale="115" zoomScaleNormal="115" workbookViewId="0">
      <selection activeCell="C26" sqref="C26"/>
    </sheetView>
  </sheetViews>
  <sheetFormatPr defaultRowHeight="12.75"/>
  <cols>
    <col min="2" max="2" width="16.85546875" customWidth="1"/>
    <col min="4" max="4" width="4.85546875" customWidth="1"/>
    <col min="5" max="5" width="6.5703125" bestFit="1" customWidth="1"/>
  </cols>
  <sheetData>
    <row r="1" spans="1:5">
      <c r="B1" t="s">
        <v>100</v>
      </c>
      <c r="C1" t="s">
        <v>101</v>
      </c>
    </row>
    <row r="2" spans="1:5">
      <c r="A2">
        <v>1</v>
      </c>
      <c r="B2" t="s">
        <v>91</v>
      </c>
      <c r="C2">
        <v>63</v>
      </c>
      <c r="E2" s="56"/>
    </row>
    <row r="3" spans="1:5">
      <c r="A3">
        <v>2</v>
      </c>
      <c r="B3" t="s">
        <v>99</v>
      </c>
      <c r="C3">
        <v>68</v>
      </c>
      <c r="E3" s="56"/>
    </row>
    <row r="4" spans="1:5">
      <c r="A4">
        <v>3</v>
      </c>
      <c r="B4" t="s">
        <v>94</v>
      </c>
      <c r="C4">
        <v>108</v>
      </c>
      <c r="E4" s="56"/>
    </row>
    <row r="5" spans="1:5">
      <c r="A5">
        <v>4</v>
      </c>
      <c r="B5" t="s">
        <v>97</v>
      </c>
      <c r="C5">
        <v>12</v>
      </c>
      <c r="E5" s="56"/>
    </row>
    <row r="6" spans="1:5">
      <c r="A6">
        <v>5</v>
      </c>
      <c r="B6" t="s">
        <v>93</v>
      </c>
      <c r="C6">
        <v>23</v>
      </c>
      <c r="E6" s="56"/>
    </row>
    <row r="7" spans="1:5">
      <c r="A7">
        <v>6</v>
      </c>
      <c r="B7" t="s">
        <v>98</v>
      </c>
      <c r="C7">
        <v>18</v>
      </c>
      <c r="E7" s="56"/>
    </row>
    <row r="8" spans="1:5">
      <c r="A8">
        <v>7</v>
      </c>
      <c r="B8" t="s">
        <v>95</v>
      </c>
      <c r="C8">
        <v>26</v>
      </c>
      <c r="E8" s="56"/>
    </row>
    <row r="9" spans="1:5">
      <c r="A9">
        <v>8</v>
      </c>
      <c r="B9" t="s">
        <v>92</v>
      </c>
      <c r="C9">
        <v>46</v>
      </c>
      <c r="E9" s="56"/>
    </row>
    <row r="10" spans="1:5">
      <c r="A10">
        <v>9</v>
      </c>
      <c r="B10" t="s">
        <v>96</v>
      </c>
      <c r="C10">
        <v>42</v>
      </c>
      <c r="E10" s="56"/>
    </row>
    <row r="11" spans="1:5">
      <c r="C11" s="53"/>
    </row>
  </sheetData>
  <autoFilter ref="A1:C1">
    <sortState ref="A2:C11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F1:J12"/>
  <sheetViews>
    <sheetView topLeftCell="D4" zoomScale="130" zoomScaleNormal="130" workbookViewId="0">
      <selection activeCell="F2" sqref="F2:J12"/>
    </sheetView>
  </sheetViews>
  <sheetFormatPr defaultRowHeight="12.75"/>
  <cols>
    <col min="6" max="6" width="25.140625" customWidth="1"/>
    <col min="7" max="7" width="11" customWidth="1"/>
    <col min="8" max="9" width="0" hidden="1" customWidth="1"/>
  </cols>
  <sheetData>
    <row r="1" spans="6:10" ht="30">
      <c r="F1" s="5" t="s">
        <v>8</v>
      </c>
      <c r="G1" s="6" t="s">
        <v>9</v>
      </c>
      <c r="H1" s="35" t="s">
        <v>298</v>
      </c>
      <c r="I1" s="120" t="s">
        <v>298</v>
      </c>
      <c r="J1" s="120" t="s">
        <v>376</v>
      </c>
    </row>
    <row r="2" spans="6:10" ht="15">
      <c r="F2" s="7" t="s">
        <v>4</v>
      </c>
      <c r="G2" s="8">
        <v>104</v>
      </c>
      <c r="H2">
        <f>G2</f>
        <v>104</v>
      </c>
      <c r="I2">
        <f>G2</f>
        <v>104</v>
      </c>
      <c r="J2">
        <f>I2*100/200</f>
        <v>52</v>
      </c>
    </row>
    <row r="3" spans="6:10" ht="15">
      <c r="F3" s="7" t="s">
        <v>10</v>
      </c>
      <c r="G3" s="8">
        <v>42</v>
      </c>
      <c r="H3">
        <f>H2+G3</f>
        <v>146</v>
      </c>
      <c r="I3">
        <f>I2+G3</f>
        <v>146</v>
      </c>
      <c r="J3">
        <f t="shared" ref="J3:J12" si="0">I3*100/200</f>
        <v>73</v>
      </c>
    </row>
    <row r="4" spans="6:10" ht="15">
      <c r="F4" s="7" t="s">
        <v>11</v>
      </c>
      <c r="G4" s="8">
        <v>20</v>
      </c>
      <c r="H4">
        <f t="shared" ref="H4:H12" si="1">H3+G4</f>
        <v>166</v>
      </c>
      <c r="I4">
        <f t="shared" ref="I4:I12" si="2">I3+G4</f>
        <v>166</v>
      </c>
      <c r="J4">
        <f t="shared" si="0"/>
        <v>83</v>
      </c>
    </row>
    <row r="5" spans="6:10" ht="15">
      <c r="F5" s="7" t="s">
        <v>12</v>
      </c>
      <c r="G5" s="8">
        <v>10</v>
      </c>
      <c r="H5">
        <f t="shared" si="1"/>
        <v>176</v>
      </c>
      <c r="I5">
        <f t="shared" si="2"/>
        <v>176</v>
      </c>
      <c r="J5">
        <f t="shared" si="0"/>
        <v>88</v>
      </c>
    </row>
    <row r="6" spans="6:10" ht="15">
      <c r="F6" s="7" t="s">
        <v>13</v>
      </c>
      <c r="G6" s="8">
        <v>6</v>
      </c>
      <c r="H6">
        <f t="shared" si="1"/>
        <v>182</v>
      </c>
      <c r="I6">
        <f t="shared" si="2"/>
        <v>182</v>
      </c>
      <c r="J6">
        <f t="shared" si="0"/>
        <v>91</v>
      </c>
    </row>
    <row r="7" spans="6:10" ht="15">
      <c r="F7" s="7" t="s">
        <v>14</v>
      </c>
      <c r="G7" s="8">
        <v>5</v>
      </c>
      <c r="H7">
        <f t="shared" si="1"/>
        <v>187</v>
      </c>
      <c r="I7">
        <f t="shared" si="2"/>
        <v>187</v>
      </c>
      <c r="J7">
        <f t="shared" si="0"/>
        <v>93.5</v>
      </c>
    </row>
    <row r="8" spans="6:10" ht="15">
      <c r="F8" s="7" t="s">
        <v>15</v>
      </c>
      <c r="G8" s="8">
        <v>4</v>
      </c>
      <c r="H8">
        <f t="shared" si="1"/>
        <v>191</v>
      </c>
      <c r="I8">
        <f t="shared" si="2"/>
        <v>191</v>
      </c>
      <c r="J8">
        <f t="shared" si="0"/>
        <v>95.5</v>
      </c>
    </row>
    <row r="9" spans="6:10" ht="15">
      <c r="F9" s="7" t="s">
        <v>18</v>
      </c>
      <c r="G9" s="8">
        <v>3</v>
      </c>
      <c r="H9">
        <f t="shared" si="1"/>
        <v>194</v>
      </c>
      <c r="I9">
        <f t="shared" si="2"/>
        <v>194</v>
      </c>
      <c r="J9">
        <f t="shared" si="0"/>
        <v>97</v>
      </c>
    </row>
    <row r="10" spans="6:10" ht="15">
      <c r="F10" s="7" t="s">
        <v>16</v>
      </c>
      <c r="G10" s="8">
        <v>3</v>
      </c>
      <c r="H10">
        <f t="shared" si="1"/>
        <v>197</v>
      </c>
      <c r="I10">
        <f t="shared" si="2"/>
        <v>197</v>
      </c>
      <c r="J10">
        <f t="shared" si="0"/>
        <v>98.5</v>
      </c>
    </row>
    <row r="11" spans="6:10" ht="15">
      <c r="F11" s="7" t="s">
        <v>17</v>
      </c>
      <c r="G11" s="8">
        <v>2</v>
      </c>
      <c r="H11">
        <f t="shared" si="1"/>
        <v>199</v>
      </c>
      <c r="I11">
        <f t="shared" si="2"/>
        <v>199</v>
      </c>
      <c r="J11">
        <f t="shared" si="0"/>
        <v>99.5</v>
      </c>
    </row>
    <row r="12" spans="6:10" ht="15">
      <c r="F12" s="9" t="s">
        <v>19</v>
      </c>
      <c r="G12" s="10">
        <v>1</v>
      </c>
      <c r="H12">
        <f t="shared" si="1"/>
        <v>200</v>
      </c>
      <c r="I12">
        <f t="shared" si="2"/>
        <v>200</v>
      </c>
      <c r="J12">
        <f t="shared" si="0"/>
        <v>100</v>
      </c>
    </row>
  </sheetData>
  <autoFilter ref="F1:G1">
    <sortState ref="F2:G12">
      <sortCondition descending="1" ref="G1"/>
    </sortState>
  </autoFilter>
  <phoneticPr fontId="4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8"/>
  <sheetViews>
    <sheetView topLeftCell="C86" zoomScale="145" zoomScaleNormal="145" workbookViewId="0">
      <selection activeCell="K3" sqref="K3:O103"/>
    </sheetView>
  </sheetViews>
  <sheetFormatPr defaultRowHeight="12.75"/>
  <sheetData>
    <row r="1" spans="1:15" ht="18">
      <c r="A1" t="s">
        <v>7</v>
      </c>
      <c r="K1" s="1" t="s">
        <v>22</v>
      </c>
    </row>
    <row r="3" spans="1:15">
      <c r="K3" s="3" t="s">
        <v>23</v>
      </c>
      <c r="L3" s="3" t="s">
        <v>24</v>
      </c>
      <c r="M3" s="3" t="s">
        <v>25</v>
      </c>
      <c r="N3" s="3" t="s">
        <v>26</v>
      </c>
      <c r="O3" s="3" t="s">
        <v>27</v>
      </c>
    </row>
    <row r="4" spans="1:15">
      <c r="K4" t="s">
        <v>28</v>
      </c>
      <c r="L4" t="s">
        <v>29</v>
      </c>
      <c r="M4" t="s">
        <v>30</v>
      </c>
      <c r="N4" t="s">
        <v>4</v>
      </c>
      <c r="O4">
        <v>4</v>
      </c>
    </row>
    <row r="5" spans="1:15">
      <c r="K5" t="s">
        <v>28</v>
      </c>
      <c r="L5" t="s">
        <v>29</v>
      </c>
      <c r="M5" t="s">
        <v>30</v>
      </c>
      <c r="N5" t="s">
        <v>5</v>
      </c>
      <c r="O5">
        <v>2</v>
      </c>
    </row>
    <row r="6" spans="1:15">
      <c r="K6" t="s">
        <v>28</v>
      </c>
      <c r="L6" t="s">
        <v>29</v>
      </c>
      <c r="M6" t="s">
        <v>30</v>
      </c>
      <c r="N6" t="s">
        <v>31</v>
      </c>
      <c r="O6">
        <v>2</v>
      </c>
    </row>
    <row r="7" spans="1:15">
      <c r="K7" t="s">
        <v>28</v>
      </c>
      <c r="L7" t="s">
        <v>29</v>
      </c>
      <c r="M7" t="s">
        <v>30</v>
      </c>
      <c r="N7" t="s">
        <v>32</v>
      </c>
      <c r="O7">
        <v>2</v>
      </c>
    </row>
    <row r="8" spans="1:15">
      <c r="K8" t="s">
        <v>28</v>
      </c>
      <c r="L8" t="s">
        <v>29</v>
      </c>
      <c r="M8" t="s">
        <v>30</v>
      </c>
      <c r="N8" t="s">
        <v>6</v>
      </c>
      <c r="O8">
        <v>1</v>
      </c>
    </row>
    <row r="9" spans="1:15">
      <c r="K9" t="s">
        <v>28</v>
      </c>
      <c r="L9" t="s">
        <v>29</v>
      </c>
      <c r="M9" t="s">
        <v>33</v>
      </c>
      <c r="N9" t="s">
        <v>4</v>
      </c>
      <c r="O9">
        <v>5</v>
      </c>
    </row>
    <row r="10" spans="1:15">
      <c r="K10" t="s">
        <v>28</v>
      </c>
      <c r="L10" t="s">
        <v>29</v>
      </c>
      <c r="M10" t="s">
        <v>33</v>
      </c>
      <c r="N10" t="s">
        <v>5</v>
      </c>
      <c r="O10">
        <v>1</v>
      </c>
    </row>
    <row r="11" spans="1:15">
      <c r="K11" t="s">
        <v>28</v>
      </c>
      <c r="L11" t="s">
        <v>29</v>
      </c>
      <c r="M11" t="s">
        <v>33</v>
      </c>
      <c r="N11" t="s">
        <v>31</v>
      </c>
      <c r="O11">
        <v>3</v>
      </c>
    </row>
    <row r="12" spans="1:15">
      <c r="K12" t="s">
        <v>28</v>
      </c>
      <c r="L12" t="s">
        <v>29</v>
      </c>
      <c r="M12" t="s">
        <v>33</v>
      </c>
      <c r="N12" t="s">
        <v>32</v>
      </c>
      <c r="O12">
        <v>1</v>
      </c>
    </row>
    <row r="13" spans="1:15">
      <c r="K13" t="s">
        <v>28</v>
      </c>
      <c r="L13" t="s">
        <v>29</v>
      </c>
      <c r="M13" t="s">
        <v>33</v>
      </c>
      <c r="N13" t="s">
        <v>6</v>
      </c>
      <c r="O13">
        <v>0</v>
      </c>
    </row>
    <row r="14" spans="1:15">
      <c r="K14" t="s">
        <v>28</v>
      </c>
      <c r="L14" t="s">
        <v>29</v>
      </c>
      <c r="M14" t="s">
        <v>34</v>
      </c>
      <c r="N14" t="s">
        <v>4</v>
      </c>
      <c r="O14">
        <v>5</v>
      </c>
    </row>
    <row r="15" spans="1:15">
      <c r="K15" t="s">
        <v>28</v>
      </c>
      <c r="L15" t="s">
        <v>29</v>
      </c>
      <c r="M15" t="s">
        <v>34</v>
      </c>
      <c r="N15" t="s">
        <v>5</v>
      </c>
      <c r="O15">
        <v>5</v>
      </c>
    </row>
    <row r="16" spans="1:15">
      <c r="K16" t="s">
        <v>28</v>
      </c>
      <c r="L16" t="s">
        <v>29</v>
      </c>
      <c r="M16" t="s">
        <v>34</v>
      </c>
      <c r="N16" t="s">
        <v>31</v>
      </c>
      <c r="O16">
        <v>4</v>
      </c>
    </row>
    <row r="17" spans="11:15">
      <c r="K17" t="s">
        <v>28</v>
      </c>
      <c r="L17" t="s">
        <v>29</v>
      </c>
      <c r="M17" t="s">
        <v>34</v>
      </c>
      <c r="N17" t="s">
        <v>32</v>
      </c>
      <c r="O17">
        <v>2</v>
      </c>
    </row>
    <row r="18" spans="11:15">
      <c r="K18" t="s">
        <v>28</v>
      </c>
      <c r="L18" t="s">
        <v>29</v>
      </c>
      <c r="M18" t="s">
        <v>34</v>
      </c>
      <c r="N18" t="s">
        <v>6</v>
      </c>
      <c r="O18">
        <v>1</v>
      </c>
    </row>
    <row r="19" spans="11:15">
      <c r="K19" t="s">
        <v>28</v>
      </c>
      <c r="L19" t="s">
        <v>29</v>
      </c>
      <c r="M19" t="s">
        <v>35</v>
      </c>
      <c r="N19" t="s">
        <v>4</v>
      </c>
      <c r="O19">
        <v>4</v>
      </c>
    </row>
    <row r="20" spans="11:15">
      <c r="K20" t="s">
        <v>28</v>
      </c>
      <c r="L20" t="s">
        <v>29</v>
      </c>
      <c r="M20" t="s">
        <v>35</v>
      </c>
      <c r="N20" t="s">
        <v>5</v>
      </c>
      <c r="O20">
        <v>1</v>
      </c>
    </row>
    <row r="21" spans="11:15">
      <c r="K21" t="s">
        <v>28</v>
      </c>
      <c r="L21" t="s">
        <v>29</v>
      </c>
      <c r="M21" t="s">
        <v>35</v>
      </c>
      <c r="N21" t="s">
        <v>31</v>
      </c>
      <c r="O21">
        <v>3</v>
      </c>
    </row>
    <row r="22" spans="11:15">
      <c r="K22" t="s">
        <v>28</v>
      </c>
      <c r="L22" t="s">
        <v>29</v>
      </c>
      <c r="M22" t="s">
        <v>35</v>
      </c>
      <c r="N22" t="s">
        <v>32</v>
      </c>
      <c r="O22">
        <v>2</v>
      </c>
    </row>
    <row r="23" spans="11:15">
      <c r="K23" t="s">
        <v>28</v>
      </c>
      <c r="L23" t="s">
        <v>29</v>
      </c>
      <c r="M23" t="s">
        <v>35</v>
      </c>
      <c r="N23" t="s">
        <v>6</v>
      </c>
      <c r="O23">
        <v>0</v>
      </c>
    </row>
    <row r="24" spans="11:15">
      <c r="K24" t="s">
        <v>28</v>
      </c>
      <c r="L24" t="s">
        <v>29</v>
      </c>
      <c r="M24" t="s">
        <v>36</v>
      </c>
      <c r="N24" t="s">
        <v>4</v>
      </c>
      <c r="O24">
        <v>5</v>
      </c>
    </row>
    <row r="25" spans="11:15">
      <c r="K25" t="s">
        <v>28</v>
      </c>
      <c r="L25" t="s">
        <v>29</v>
      </c>
      <c r="M25" t="s">
        <v>36</v>
      </c>
      <c r="N25" t="s">
        <v>5</v>
      </c>
      <c r="O25">
        <v>1</v>
      </c>
    </row>
    <row r="26" spans="11:15">
      <c r="K26" t="s">
        <v>28</v>
      </c>
      <c r="L26" t="s">
        <v>29</v>
      </c>
      <c r="M26" t="s">
        <v>36</v>
      </c>
      <c r="N26" t="s">
        <v>31</v>
      </c>
      <c r="O26">
        <v>4</v>
      </c>
    </row>
    <row r="27" spans="11:15">
      <c r="K27" t="s">
        <v>28</v>
      </c>
      <c r="L27" t="s">
        <v>29</v>
      </c>
      <c r="M27" t="s">
        <v>36</v>
      </c>
      <c r="N27" t="s">
        <v>32</v>
      </c>
      <c r="O27">
        <v>3</v>
      </c>
    </row>
    <row r="28" spans="11:15">
      <c r="K28" t="s">
        <v>28</v>
      </c>
      <c r="L28" t="s">
        <v>29</v>
      </c>
      <c r="M28" t="s">
        <v>36</v>
      </c>
      <c r="N28" t="s">
        <v>6</v>
      </c>
      <c r="O28">
        <v>0</v>
      </c>
    </row>
    <row r="29" spans="11:15">
      <c r="K29" t="s">
        <v>28</v>
      </c>
      <c r="L29" t="s">
        <v>37</v>
      </c>
      <c r="M29" t="s">
        <v>30</v>
      </c>
      <c r="N29" t="s">
        <v>4</v>
      </c>
      <c r="O29">
        <v>2</v>
      </c>
    </row>
    <row r="30" spans="11:15">
      <c r="K30" t="s">
        <v>28</v>
      </c>
      <c r="L30" t="s">
        <v>37</v>
      </c>
      <c r="M30" t="s">
        <v>30</v>
      </c>
      <c r="N30" t="s">
        <v>5</v>
      </c>
      <c r="O30">
        <v>1</v>
      </c>
    </row>
    <row r="31" spans="11:15">
      <c r="K31" t="s">
        <v>28</v>
      </c>
      <c r="L31" t="s">
        <v>37</v>
      </c>
      <c r="M31" t="s">
        <v>30</v>
      </c>
      <c r="N31" t="s">
        <v>31</v>
      </c>
      <c r="O31">
        <v>1</v>
      </c>
    </row>
    <row r="32" spans="11:15">
      <c r="K32" t="s">
        <v>28</v>
      </c>
      <c r="L32" t="s">
        <v>37</v>
      </c>
      <c r="M32" t="s">
        <v>30</v>
      </c>
      <c r="N32" t="s">
        <v>32</v>
      </c>
      <c r="O32">
        <v>0</v>
      </c>
    </row>
    <row r="33" spans="11:15">
      <c r="K33" t="s">
        <v>28</v>
      </c>
      <c r="L33" t="s">
        <v>37</v>
      </c>
      <c r="M33" t="s">
        <v>30</v>
      </c>
      <c r="N33" t="s">
        <v>6</v>
      </c>
      <c r="O33">
        <v>0</v>
      </c>
    </row>
    <row r="34" spans="11:15">
      <c r="K34" t="s">
        <v>28</v>
      </c>
      <c r="L34" t="s">
        <v>37</v>
      </c>
      <c r="M34" t="s">
        <v>33</v>
      </c>
      <c r="N34" t="s">
        <v>4</v>
      </c>
      <c r="O34">
        <v>3</v>
      </c>
    </row>
    <row r="35" spans="11:15">
      <c r="K35" t="s">
        <v>28</v>
      </c>
      <c r="L35" t="s">
        <v>37</v>
      </c>
      <c r="M35" t="s">
        <v>33</v>
      </c>
      <c r="N35" t="s">
        <v>5</v>
      </c>
      <c r="O35">
        <v>2</v>
      </c>
    </row>
    <row r="36" spans="11:15">
      <c r="K36" t="s">
        <v>28</v>
      </c>
      <c r="L36" t="s">
        <v>37</v>
      </c>
      <c r="M36" t="s">
        <v>33</v>
      </c>
      <c r="N36" t="s">
        <v>31</v>
      </c>
      <c r="O36">
        <v>2</v>
      </c>
    </row>
    <row r="37" spans="11:15">
      <c r="K37" t="s">
        <v>28</v>
      </c>
      <c r="L37" t="s">
        <v>37</v>
      </c>
      <c r="M37" t="s">
        <v>33</v>
      </c>
      <c r="N37" t="s">
        <v>32</v>
      </c>
      <c r="O37">
        <v>0</v>
      </c>
    </row>
    <row r="38" spans="11:15">
      <c r="K38" t="s">
        <v>28</v>
      </c>
      <c r="L38" t="s">
        <v>37</v>
      </c>
      <c r="M38" t="s">
        <v>33</v>
      </c>
      <c r="N38" t="s">
        <v>6</v>
      </c>
      <c r="O38">
        <v>1</v>
      </c>
    </row>
    <row r="39" spans="11:15">
      <c r="K39" t="s">
        <v>28</v>
      </c>
      <c r="L39" t="s">
        <v>37</v>
      </c>
      <c r="M39" t="s">
        <v>34</v>
      </c>
      <c r="N39" t="s">
        <v>4</v>
      </c>
      <c r="O39">
        <v>3</v>
      </c>
    </row>
    <row r="40" spans="11:15">
      <c r="K40" t="s">
        <v>28</v>
      </c>
      <c r="L40" t="s">
        <v>37</v>
      </c>
      <c r="M40" t="s">
        <v>34</v>
      </c>
      <c r="N40" t="s">
        <v>5</v>
      </c>
      <c r="O40">
        <v>5</v>
      </c>
    </row>
    <row r="41" spans="11:15">
      <c r="K41" t="s">
        <v>28</v>
      </c>
      <c r="L41" t="s">
        <v>37</v>
      </c>
      <c r="M41" t="s">
        <v>34</v>
      </c>
      <c r="N41" t="s">
        <v>31</v>
      </c>
      <c r="O41">
        <v>2</v>
      </c>
    </row>
    <row r="42" spans="11:15">
      <c r="K42" t="s">
        <v>28</v>
      </c>
      <c r="L42" t="s">
        <v>37</v>
      </c>
      <c r="M42" t="s">
        <v>34</v>
      </c>
      <c r="N42" t="s">
        <v>32</v>
      </c>
      <c r="O42">
        <v>1</v>
      </c>
    </row>
    <row r="43" spans="11:15">
      <c r="K43" t="s">
        <v>28</v>
      </c>
      <c r="L43" t="s">
        <v>37</v>
      </c>
      <c r="M43" t="s">
        <v>34</v>
      </c>
      <c r="N43" t="s">
        <v>6</v>
      </c>
      <c r="O43">
        <v>0</v>
      </c>
    </row>
    <row r="44" spans="11:15">
      <c r="K44" t="s">
        <v>28</v>
      </c>
      <c r="L44" t="s">
        <v>37</v>
      </c>
      <c r="M44" t="s">
        <v>35</v>
      </c>
      <c r="N44" t="s">
        <v>4</v>
      </c>
      <c r="O44">
        <v>2</v>
      </c>
    </row>
    <row r="45" spans="11:15">
      <c r="K45" t="s">
        <v>28</v>
      </c>
      <c r="L45" t="s">
        <v>37</v>
      </c>
      <c r="M45" t="s">
        <v>35</v>
      </c>
      <c r="N45" t="s">
        <v>5</v>
      </c>
      <c r="O45">
        <v>1</v>
      </c>
    </row>
    <row r="46" spans="11:15">
      <c r="K46" t="s">
        <v>28</v>
      </c>
      <c r="L46" t="s">
        <v>37</v>
      </c>
      <c r="M46" t="s">
        <v>35</v>
      </c>
      <c r="N46" t="s">
        <v>31</v>
      </c>
      <c r="O46">
        <v>1</v>
      </c>
    </row>
    <row r="47" spans="11:15">
      <c r="K47" t="s">
        <v>28</v>
      </c>
      <c r="L47" t="s">
        <v>37</v>
      </c>
      <c r="M47" t="s">
        <v>35</v>
      </c>
      <c r="N47" t="s">
        <v>32</v>
      </c>
      <c r="O47">
        <v>1</v>
      </c>
    </row>
    <row r="48" spans="11:15">
      <c r="K48" t="s">
        <v>28</v>
      </c>
      <c r="L48" t="s">
        <v>37</v>
      </c>
      <c r="M48" t="s">
        <v>35</v>
      </c>
      <c r="N48" t="s">
        <v>6</v>
      </c>
      <c r="O48">
        <v>0</v>
      </c>
    </row>
    <row r="49" spans="11:15">
      <c r="K49" t="s">
        <v>28</v>
      </c>
      <c r="L49" t="s">
        <v>37</v>
      </c>
      <c r="M49" t="s">
        <v>36</v>
      </c>
      <c r="N49" t="s">
        <v>4</v>
      </c>
      <c r="O49">
        <v>2</v>
      </c>
    </row>
    <row r="50" spans="11:15">
      <c r="K50" t="s">
        <v>28</v>
      </c>
      <c r="L50" t="s">
        <v>37</v>
      </c>
      <c r="M50" t="s">
        <v>36</v>
      </c>
      <c r="N50" t="s">
        <v>5</v>
      </c>
      <c r="O50">
        <v>2</v>
      </c>
    </row>
    <row r="51" spans="11:15">
      <c r="K51" t="s">
        <v>28</v>
      </c>
      <c r="L51" t="s">
        <v>37</v>
      </c>
      <c r="M51" t="s">
        <v>36</v>
      </c>
      <c r="N51" t="s">
        <v>31</v>
      </c>
      <c r="O51">
        <v>1</v>
      </c>
    </row>
    <row r="52" spans="11:15">
      <c r="K52" t="s">
        <v>28</v>
      </c>
      <c r="L52" t="s">
        <v>37</v>
      </c>
      <c r="M52" t="s">
        <v>36</v>
      </c>
      <c r="N52" t="s">
        <v>32</v>
      </c>
      <c r="O52">
        <v>1</v>
      </c>
    </row>
    <row r="53" spans="11:15">
      <c r="K53" t="s">
        <v>28</v>
      </c>
      <c r="L53" t="s">
        <v>37</v>
      </c>
      <c r="M53" t="s">
        <v>36</v>
      </c>
      <c r="N53" t="s">
        <v>6</v>
      </c>
      <c r="O53">
        <v>0</v>
      </c>
    </row>
    <row r="54" spans="11:15">
      <c r="K54" t="s">
        <v>38</v>
      </c>
      <c r="L54" t="s">
        <v>39</v>
      </c>
      <c r="M54" t="s">
        <v>30</v>
      </c>
      <c r="N54" t="s">
        <v>4</v>
      </c>
      <c r="O54">
        <v>2</v>
      </c>
    </row>
    <row r="55" spans="11:15">
      <c r="K55" t="s">
        <v>38</v>
      </c>
      <c r="L55" t="s">
        <v>39</v>
      </c>
      <c r="M55" t="s">
        <v>30</v>
      </c>
      <c r="N55" t="s">
        <v>5</v>
      </c>
      <c r="O55">
        <v>2</v>
      </c>
    </row>
    <row r="56" spans="11:15">
      <c r="K56" t="s">
        <v>38</v>
      </c>
      <c r="L56" t="s">
        <v>39</v>
      </c>
      <c r="M56" t="s">
        <v>30</v>
      </c>
      <c r="N56" t="s">
        <v>31</v>
      </c>
      <c r="O56">
        <v>1</v>
      </c>
    </row>
    <row r="57" spans="11:15">
      <c r="K57" t="s">
        <v>38</v>
      </c>
      <c r="L57" t="s">
        <v>39</v>
      </c>
      <c r="M57" t="s">
        <v>30</v>
      </c>
      <c r="N57" t="s">
        <v>32</v>
      </c>
      <c r="O57">
        <v>1</v>
      </c>
    </row>
    <row r="58" spans="11:15">
      <c r="K58" t="s">
        <v>38</v>
      </c>
      <c r="L58" t="s">
        <v>39</v>
      </c>
      <c r="M58" t="s">
        <v>30</v>
      </c>
      <c r="N58" t="s">
        <v>6</v>
      </c>
      <c r="O58">
        <v>0</v>
      </c>
    </row>
    <row r="59" spans="11:15">
      <c r="K59" t="s">
        <v>38</v>
      </c>
      <c r="L59" t="s">
        <v>39</v>
      </c>
      <c r="M59" t="s">
        <v>33</v>
      </c>
      <c r="N59" t="s">
        <v>4</v>
      </c>
      <c r="O59">
        <v>4</v>
      </c>
    </row>
    <row r="60" spans="11:15">
      <c r="K60" t="s">
        <v>38</v>
      </c>
      <c r="L60" t="s">
        <v>39</v>
      </c>
      <c r="M60" t="s">
        <v>33</v>
      </c>
      <c r="N60" t="s">
        <v>5</v>
      </c>
      <c r="O60">
        <v>1</v>
      </c>
    </row>
    <row r="61" spans="11:15">
      <c r="K61" t="s">
        <v>38</v>
      </c>
      <c r="L61" t="s">
        <v>39</v>
      </c>
      <c r="M61" t="s">
        <v>33</v>
      </c>
      <c r="N61" t="s">
        <v>31</v>
      </c>
      <c r="O61">
        <v>1</v>
      </c>
    </row>
    <row r="62" spans="11:15">
      <c r="K62" t="s">
        <v>38</v>
      </c>
      <c r="L62" t="s">
        <v>39</v>
      </c>
      <c r="M62" t="s">
        <v>33</v>
      </c>
      <c r="N62" t="s">
        <v>32</v>
      </c>
      <c r="O62">
        <v>0</v>
      </c>
    </row>
    <row r="63" spans="11:15">
      <c r="K63" t="s">
        <v>38</v>
      </c>
      <c r="L63" t="s">
        <v>39</v>
      </c>
      <c r="M63" t="s">
        <v>33</v>
      </c>
      <c r="N63" t="s">
        <v>6</v>
      </c>
      <c r="O63">
        <v>0</v>
      </c>
    </row>
    <row r="64" spans="11:15">
      <c r="K64" t="s">
        <v>38</v>
      </c>
      <c r="L64" t="s">
        <v>39</v>
      </c>
      <c r="M64" t="s">
        <v>34</v>
      </c>
      <c r="N64" t="s">
        <v>4</v>
      </c>
      <c r="O64">
        <v>3</v>
      </c>
    </row>
    <row r="65" spans="11:15">
      <c r="K65" t="s">
        <v>38</v>
      </c>
      <c r="L65" t="s">
        <v>39</v>
      </c>
      <c r="M65" t="s">
        <v>34</v>
      </c>
      <c r="N65" t="s">
        <v>5</v>
      </c>
      <c r="O65">
        <v>5</v>
      </c>
    </row>
    <row r="66" spans="11:15">
      <c r="K66" t="s">
        <v>38</v>
      </c>
      <c r="L66" t="s">
        <v>39</v>
      </c>
      <c r="M66" t="s">
        <v>34</v>
      </c>
      <c r="N66" t="s">
        <v>31</v>
      </c>
      <c r="O66">
        <v>1</v>
      </c>
    </row>
    <row r="67" spans="11:15">
      <c r="K67" t="s">
        <v>38</v>
      </c>
      <c r="L67" t="s">
        <v>39</v>
      </c>
      <c r="M67" t="s">
        <v>34</v>
      </c>
      <c r="N67" t="s">
        <v>32</v>
      </c>
      <c r="O67">
        <v>1</v>
      </c>
    </row>
    <row r="68" spans="11:15">
      <c r="K68" t="s">
        <v>38</v>
      </c>
      <c r="L68" t="s">
        <v>39</v>
      </c>
      <c r="M68" t="s">
        <v>34</v>
      </c>
      <c r="N68" t="s">
        <v>6</v>
      </c>
      <c r="O68">
        <v>0</v>
      </c>
    </row>
    <row r="69" spans="11:15">
      <c r="K69" t="s">
        <v>38</v>
      </c>
      <c r="L69" t="s">
        <v>39</v>
      </c>
      <c r="M69" t="s">
        <v>35</v>
      </c>
      <c r="N69" t="s">
        <v>4</v>
      </c>
      <c r="O69">
        <v>3</v>
      </c>
    </row>
    <row r="70" spans="11:15">
      <c r="K70" t="s">
        <v>38</v>
      </c>
      <c r="L70" t="s">
        <v>39</v>
      </c>
      <c r="M70" t="s">
        <v>35</v>
      </c>
      <c r="N70" t="s">
        <v>5</v>
      </c>
      <c r="O70">
        <v>1</v>
      </c>
    </row>
    <row r="71" spans="11:15">
      <c r="K71" t="s">
        <v>38</v>
      </c>
      <c r="L71" t="s">
        <v>39</v>
      </c>
      <c r="M71" t="s">
        <v>35</v>
      </c>
      <c r="N71" t="s">
        <v>31</v>
      </c>
      <c r="O71">
        <v>1</v>
      </c>
    </row>
    <row r="72" spans="11:15">
      <c r="K72" t="s">
        <v>38</v>
      </c>
      <c r="L72" t="s">
        <v>39</v>
      </c>
      <c r="M72" t="s">
        <v>35</v>
      </c>
      <c r="N72" t="s">
        <v>32</v>
      </c>
      <c r="O72">
        <v>1</v>
      </c>
    </row>
    <row r="73" spans="11:15">
      <c r="K73" t="s">
        <v>38</v>
      </c>
      <c r="L73" t="s">
        <v>39</v>
      </c>
      <c r="M73" t="s">
        <v>35</v>
      </c>
      <c r="N73" t="s">
        <v>6</v>
      </c>
      <c r="O73">
        <v>1</v>
      </c>
    </row>
    <row r="74" spans="11:15">
      <c r="K74" t="s">
        <v>38</v>
      </c>
      <c r="L74" t="s">
        <v>39</v>
      </c>
      <c r="M74" t="s">
        <v>36</v>
      </c>
      <c r="N74" t="s">
        <v>4</v>
      </c>
      <c r="O74">
        <v>4</v>
      </c>
    </row>
    <row r="75" spans="11:15">
      <c r="K75" t="s">
        <v>38</v>
      </c>
      <c r="L75" t="s">
        <v>39</v>
      </c>
      <c r="M75" t="s">
        <v>36</v>
      </c>
      <c r="N75" t="s">
        <v>5</v>
      </c>
      <c r="O75">
        <v>1</v>
      </c>
    </row>
    <row r="76" spans="11:15">
      <c r="K76" t="s">
        <v>38</v>
      </c>
      <c r="L76" t="s">
        <v>39</v>
      </c>
      <c r="M76" t="s">
        <v>36</v>
      </c>
      <c r="N76" t="s">
        <v>31</v>
      </c>
      <c r="O76">
        <v>2</v>
      </c>
    </row>
    <row r="77" spans="11:15">
      <c r="K77" t="s">
        <v>38</v>
      </c>
      <c r="L77" t="s">
        <v>39</v>
      </c>
      <c r="M77" t="s">
        <v>36</v>
      </c>
      <c r="N77" t="s">
        <v>32</v>
      </c>
      <c r="O77">
        <v>1</v>
      </c>
    </row>
    <row r="78" spans="11:15">
      <c r="K78" t="s">
        <v>38</v>
      </c>
      <c r="L78" t="s">
        <v>39</v>
      </c>
      <c r="M78" t="s">
        <v>36</v>
      </c>
      <c r="N78" t="s">
        <v>6</v>
      </c>
      <c r="O78">
        <v>0</v>
      </c>
    </row>
    <row r="79" spans="11:15">
      <c r="K79" t="s">
        <v>38</v>
      </c>
      <c r="L79" t="s">
        <v>40</v>
      </c>
      <c r="M79" t="s">
        <v>30</v>
      </c>
      <c r="N79" t="s">
        <v>4</v>
      </c>
      <c r="O79">
        <v>2</v>
      </c>
    </row>
    <row r="80" spans="11:15">
      <c r="K80" t="s">
        <v>38</v>
      </c>
      <c r="L80" t="s">
        <v>40</v>
      </c>
      <c r="M80" t="s">
        <v>30</v>
      </c>
      <c r="N80" t="s">
        <v>5</v>
      </c>
      <c r="O80">
        <v>1</v>
      </c>
    </row>
    <row r="81" spans="11:15">
      <c r="K81" t="s">
        <v>38</v>
      </c>
      <c r="L81" t="s">
        <v>40</v>
      </c>
      <c r="M81" t="s">
        <v>30</v>
      </c>
      <c r="N81" t="s">
        <v>31</v>
      </c>
      <c r="O81">
        <v>2</v>
      </c>
    </row>
    <row r="82" spans="11:15">
      <c r="K82" t="s">
        <v>38</v>
      </c>
      <c r="L82" t="s">
        <v>40</v>
      </c>
      <c r="M82" t="s">
        <v>30</v>
      </c>
      <c r="N82" t="s">
        <v>32</v>
      </c>
      <c r="O82">
        <v>0</v>
      </c>
    </row>
    <row r="83" spans="11:15">
      <c r="K83" t="s">
        <v>38</v>
      </c>
      <c r="L83" t="s">
        <v>40</v>
      </c>
      <c r="M83" t="s">
        <v>30</v>
      </c>
      <c r="N83" t="s">
        <v>6</v>
      </c>
      <c r="O83">
        <v>1</v>
      </c>
    </row>
    <row r="84" spans="11:15">
      <c r="K84" t="s">
        <v>38</v>
      </c>
      <c r="L84" t="s">
        <v>40</v>
      </c>
      <c r="M84" t="s">
        <v>33</v>
      </c>
      <c r="N84" t="s">
        <v>4</v>
      </c>
      <c r="O84">
        <v>3</v>
      </c>
    </row>
    <row r="85" spans="11:15">
      <c r="K85" t="s">
        <v>38</v>
      </c>
      <c r="L85" t="s">
        <v>40</v>
      </c>
      <c r="M85" t="s">
        <v>33</v>
      </c>
      <c r="N85" t="s">
        <v>5</v>
      </c>
      <c r="O85">
        <v>1</v>
      </c>
    </row>
    <row r="86" spans="11:15">
      <c r="K86" t="s">
        <v>38</v>
      </c>
      <c r="L86" t="s">
        <v>40</v>
      </c>
      <c r="M86" t="s">
        <v>33</v>
      </c>
      <c r="N86" t="s">
        <v>31</v>
      </c>
      <c r="O86">
        <v>1</v>
      </c>
    </row>
    <row r="87" spans="11:15">
      <c r="K87" t="s">
        <v>38</v>
      </c>
      <c r="L87" t="s">
        <v>40</v>
      </c>
      <c r="M87" t="s">
        <v>33</v>
      </c>
      <c r="N87" t="s">
        <v>32</v>
      </c>
      <c r="O87">
        <v>1</v>
      </c>
    </row>
    <row r="88" spans="11:15">
      <c r="K88" t="s">
        <v>38</v>
      </c>
      <c r="L88" t="s">
        <v>40</v>
      </c>
      <c r="M88" t="s">
        <v>33</v>
      </c>
      <c r="N88" t="s">
        <v>6</v>
      </c>
      <c r="O88">
        <v>0</v>
      </c>
    </row>
    <row r="89" spans="11:15">
      <c r="K89" t="s">
        <v>38</v>
      </c>
      <c r="L89" t="s">
        <v>40</v>
      </c>
      <c r="M89" t="s">
        <v>34</v>
      </c>
      <c r="N89" t="s">
        <v>4</v>
      </c>
      <c r="O89">
        <v>3</v>
      </c>
    </row>
    <row r="90" spans="11:15">
      <c r="K90" t="s">
        <v>38</v>
      </c>
      <c r="L90" t="s">
        <v>40</v>
      </c>
      <c r="M90" t="s">
        <v>34</v>
      </c>
      <c r="N90" t="s">
        <v>5</v>
      </c>
      <c r="O90">
        <v>4</v>
      </c>
    </row>
    <row r="91" spans="11:15">
      <c r="K91" t="s">
        <v>38</v>
      </c>
      <c r="L91" t="s">
        <v>40</v>
      </c>
      <c r="M91" t="s">
        <v>34</v>
      </c>
      <c r="N91" t="s">
        <v>31</v>
      </c>
      <c r="O91">
        <v>2</v>
      </c>
    </row>
    <row r="92" spans="11:15">
      <c r="K92" t="s">
        <v>38</v>
      </c>
      <c r="L92" t="s">
        <v>40</v>
      </c>
      <c r="M92" t="s">
        <v>34</v>
      </c>
      <c r="N92" t="s">
        <v>32</v>
      </c>
      <c r="O92">
        <v>1</v>
      </c>
    </row>
    <row r="93" spans="11:15">
      <c r="K93" t="s">
        <v>38</v>
      </c>
      <c r="L93" t="s">
        <v>40</v>
      </c>
      <c r="M93" t="s">
        <v>34</v>
      </c>
      <c r="N93" t="s">
        <v>6</v>
      </c>
      <c r="O93">
        <v>0</v>
      </c>
    </row>
    <row r="94" spans="11:15">
      <c r="K94" t="s">
        <v>38</v>
      </c>
      <c r="L94" t="s">
        <v>40</v>
      </c>
      <c r="M94" t="s">
        <v>35</v>
      </c>
      <c r="N94" t="s">
        <v>4</v>
      </c>
      <c r="O94">
        <v>3</v>
      </c>
    </row>
    <row r="95" spans="11:15">
      <c r="K95" t="s">
        <v>38</v>
      </c>
      <c r="L95" t="s">
        <v>40</v>
      </c>
      <c r="M95" t="s">
        <v>35</v>
      </c>
      <c r="N95" t="s">
        <v>5</v>
      </c>
      <c r="O95">
        <v>2</v>
      </c>
    </row>
    <row r="96" spans="11:15">
      <c r="K96" t="s">
        <v>38</v>
      </c>
      <c r="L96" t="s">
        <v>40</v>
      </c>
      <c r="M96" t="s">
        <v>35</v>
      </c>
      <c r="N96" t="s">
        <v>31</v>
      </c>
      <c r="O96">
        <v>0</v>
      </c>
    </row>
    <row r="97" spans="6:15">
      <c r="K97" t="s">
        <v>38</v>
      </c>
      <c r="L97" t="s">
        <v>40</v>
      </c>
      <c r="M97" t="s">
        <v>35</v>
      </c>
      <c r="N97" t="s">
        <v>32</v>
      </c>
      <c r="O97">
        <v>1</v>
      </c>
    </row>
    <row r="98" spans="6:15">
      <c r="K98" t="s">
        <v>38</v>
      </c>
      <c r="L98" t="s">
        <v>40</v>
      </c>
      <c r="M98" t="s">
        <v>35</v>
      </c>
      <c r="N98" t="s">
        <v>6</v>
      </c>
      <c r="O98">
        <v>0</v>
      </c>
    </row>
    <row r="99" spans="6:15">
      <c r="K99" t="s">
        <v>38</v>
      </c>
      <c r="L99" t="s">
        <v>40</v>
      </c>
      <c r="M99" t="s">
        <v>36</v>
      </c>
      <c r="N99" t="s">
        <v>4</v>
      </c>
      <c r="O99">
        <v>2</v>
      </c>
    </row>
    <row r="100" spans="6:15">
      <c r="K100" t="s">
        <v>38</v>
      </c>
      <c r="L100" t="s">
        <v>40</v>
      </c>
      <c r="M100" t="s">
        <v>36</v>
      </c>
      <c r="N100" t="s">
        <v>5</v>
      </c>
      <c r="O100">
        <v>1</v>
      </c>
    </row>
    <row r="101" spans="6:15">
      <c r="K101" t="s">
        <v>38</v>
      </c>
      <c r="L101" t="s">
        <v>40</v>
      </c>
      <c r="M101" t="s">
        <v>36</v>
      </c>
      <c r="N101" t="s">
        <v>31</v>
      </c>
      <c r="O101">
        <v>2</v>
      </c>
    </row>
    <row r="102" spans="6:15">
      <c r="K102" t="s">
        <v>38</v>
      </c>
      <c r="L102" t="s">
        <v>40</v>
      </c>
      <c r="M102" t="s">
        <v>36</v>
      </c>
      <c r="N102" t="s">
        <v>32</v>
      </c>
      <c r="O102">
        <v>1</v>
      </c>
    </row>
    <row r="103" spans="6:15">
      <c r="K103" t="s">
        <v>38</v>
      </c>
      <c r="L103" t="s">
        <v>40</v>
      </c>
      <c r="M103" t="s">
        <v>36</v>
      </c>
      <c r="N103" t="s">
        <v>6</v>
      </c>
      <c r="O103">
        <v>0</v>
      </c>
    </row>
    <row r="106" spans="6:15">
      <c r="F106">
        <v>1</v>
      </c>
      <c r="G106" t="s">
        <v>236</v>
      </c>
    </row>
    <row r="107" spans="6:15">
      <c r="G107" t="s">
        <v>237</v>
      </c>
    </row>
    <row r="108" spans="6:15">
      <c r="F108">
        <v>2</v>
      </c>
      <c r="G108" t="s">
        <v>5</v>
      </c>
    </row>
  </sheetData>
  <autoFilter ref="K3:O103"/>
  <phoneticPr fontId="4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4"/>
  <sheetViews>
    <sheetView zoomScale="130" zoomScaleNormal="130" workbookViewId="0">
      <selection activeCell="F1" sqref="F1"/>
    </sheetView>
  </sheetViews>
  <sheetFormatPr defaultRowHeight="12.75"/>
  <cols>
    <col min="1" max="1" width="37" bestFit="1" customWidth="1"/>
    <col min="6" max="6" width="63.5703125" customWidth="1"/>
  </cols>
  <sheetData>
    <row r="1" spans="1:6">
      <c r="A1" s="3" t="s">
        <v>20</v>
      </c>
    </row>
    <row r="2" spans="1:6">
      <c r="E2">
        <v>1</v>
      </c>
      <c r="F2" t="s">
        <v>173</v>
      </c>
    </row>
    <row r="3" spans="1:6">
      <c r="F3" t="s">
        <v>174</v>
      </c>
    </row>
    <row r="4" spans="1:6">
      <c r="F4" t="s">
        <v>175</v>
      </c>
    </row>
    <row r="5" spans="1:6">
      <c r="F5" t="s">
        <v>176</v>
      </c>
    </row>
    <row r="6" spans="1:6">
      <c r="F6" t="s">
        <v>177</v>
      </c>
    </row>
    <row r="7" spans="1:6">
      <c r="F7" t="s">
        <v>178</v>
      </c>
    </row>
    <row r="8" spans="1:6">
      <c r="F8" t="s">
        <v>179</v>
      </c>
    </row>
    <row r="9" spans="1:6">
      <c r="F9" t="s">
        <v>180</v>
      </c>
    </row>
    <row r="10" spans="1:6">
      <c r="F10" t="s">
        <v>181</v>
      </c>
    </row>
    <row r="11" spans="1:6">
      <c r="F11" t="s">
        <v>182</v>
      </c>
    </row>
    <row r="12" spans="1:6">
      <c r="F12" t="s">
        <v>183</v>
      </c>
    </row>
    <row r="13" spans="1:6">
      <c r="F13" t="s">
        <v>184</v>
      </c>
    </row>
    <row r="14" spans="1:6">
      <c r="F14" t="s">
        <v>185</v>
      </c>
    </row>
    <row r="15" spans="1:6">
      <c r="F15" t="s">
        <v>186</v>
      </c>
    </row>
    <row r="16" spans="1:6">
      <c r="F16" t="s">
        <v>187</v>
      </c>
    </row>
    <row r="17" spans="6:6">
      <c r="F17" t="s">
        <v>188</v>
      </c>
    </row>
    <row r="18" spans="6:6">
      <c r="F18" t="s">
        <v>189</v>
      </c>
    </row>
    <row r="19" spans="6:6">
      <c r="F19" t="s">
        <v>190</v>
      </c>
    </row>
    <row r="20" spans="6:6">
      <c r="F20" t="s">
        <v>191</v>
      </c>
    </row>
    <row r="21" spans="6:6">
      <c r="F21" t="s">
        <v>192</v>
      </c>
    </row>
    <row r="22" spans="6:6">
      <c r="F22" t="s">
        <v>193</v>
      </c>
    </row>
    <row r="23" spans="6:6">
      <c r="F23" t="s">
        <v>194</v>
      </c>
    </row>
    <row r="24" spans="6:6">
      <c r="F24" t="s">
        <v>195</v>
      </c>
    </row>
    <row r="25" spans="6:6">
      <c r="F25" t="s">
        <v>196</v>
      </c>
    </row>
    <row r="26" spans="6:6">
      <c r="F26" t="s">
        <v>197</v>
      </c>
    </row>
    <row r="27" spans="6:6">
      <c r="F27" t="s">
        <v>198</v>
      </c>
    </row>
    <row r="28" spans="6:6">
      <c r="F28" t="s">
        <v>199</v>
      </c>
    </row>
    <row r="29" spans="6:6">
      <c r="F29" t="s">
        <v>202</v>
      </c>
    </row>
    <row r="30" spans="6:6">
      <c r="F30" t="s">
        <v>200</v>
      </c>
    </row>
    <row r="31" spans="6:6">
      <c r="F31" t="s">
        <v>201</v>
      </c>
    </row>
    <row r="32" spans="6:6">
      <c r="F32" t="s">
        <v>203</v>
      </c>
    </row>
    <row r="33" spans="6:6">
      <c r="F33" t="s">
        <v>204</v>
      </c>
    </row>
    <row r="34" spans="6:6">
      <c r="F34" t="s">
        <v>205</v>
      </c>
    </row>
    <row r="35" spans="6:6">
      <c r="F35" t="s">
        <v>206</v>
      </c>
    </row>
    <row r="36" spans="6:6">
      <c r="F36" t="s">
        <v>207</v>
      </c>
    </row>
    <row r="37" spans="6:6">
      <c r="F37" t="s">
        <v>208</v>
      </c>
    </row>
    <row r="38" spans="6:6">
      <c r="F38" t="s">
        <v>209</v>
      </c>
    </row>
    <row r="39" spans="6:6">
      <c r="F39" t="s">
        <v>210</v>
      </c>
    </row>
    <row r="40" spans="6:6">
      <c r="F40" t="s">
        <v>211</v>
      </c>
    </row>
    <row r="41" spans="6:6">
      <c r="F41" t="s">
        <v>212</v>
      </c>
    </row>
    <row r="42" spans="6:6">
      <c r="F42" t="s">
        <v>213</v>
      </c>
    </row>
    <row r="43" spans="6:6">
      <c r="F43" t="s">
        <v>214</v>
      </c>
    </row>
    <row r="44" spans="6:6">
      <c r="F44" t="s">
        <v>215</v>
      </c>
    </row>
    <row r="45" spans="6:6">
      <c r="F45" t="s">
        <v>216</v>
      </c>
    </row>
    <row r="46" spans="6:6">
      <c r="F46" t="s">
        <v>217</v>
      </c>
    </row>
    <row r="47" spans="6:6">
      <c r="F47" t="s">
        <v>218</v>
      </c>
    </row>
    <row r="48" spans="6:6">
      <c r="F48" t="s">
        <v>219</v>
      </c>
    </row>
    <row r="49" spans="6:6">
      <c r="F49" t="s">
        <v>220</v>
      </c>
    </row>
    <row r="50" spans="6:6">
      <c r="F50" t="s">
        <v>221</v>
      </c>
    </row>
    <row r="51" spans="6:6">
      <c r="F51" t="s">
        <v>222</v>
      </c>
    </row>
    <row r="52" spans="6:6">
      <c r="F52" t="s">
        <v>223</v>
      </c>
    </row>
    <row r="53" spans="6:6">
      <c r="F53" t="s">
        <v>224</v>
      </c>
    </row>
    <row r="54" spans="6:6">
      <c r="F54" t="s">
        <v>225</v>
      </c>
    </row>
    <row r="55" spans="6:6">
      <c r="F55" t="s">
        <v>226</v>
      </c>
    </row>
    <row r="56" spans="6:6">
      <c r="F56" t="s">
        <v>227</v>
      </c>
    </row>
    <row r="57" spans="6:6">
      <c r="F57" t="s">
        <v>228</v>
      </c>
    </row>
    <row r="58" spans="6:6">
      <c r="F58" t="s">
        <v>229</v>
      </c>
    </row>
    <row r="59" spans="6:6">
      <c r="F59" t="s">
        <v>231</v>
      </c>
    </row>
    <row r="60" spans="6:6">
      <c r="F60" t="s">
        <v>230</v>
      </c>
    </row>
    <row r="61" spans="6:6">
      <c r="F61" t="s">
        <v>232</v>
      </c>
    </row>
    <row r="62" spans="6:6">
      <c r="F62" t="s">
        <v>233</v>
      </c>
    </row>
    <row r="63" spans="6:6">
      <c r="F63" t="s">
        <v>234</v>
      </c>
    </row>
    <row r="64" spans="6:6">
      <c r="F64" t="s">
        <v>235</v>
      </c>
    </row>
  </sheetData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7"/>
  <sheetViews>
    <sheetView topLeftCell="A7" workbookViewId="0">
      <selection activeCell="D20" sqref="D20:D24"/>
    </sheetView>
  </sheetViews>
  <sheetFormatPr defaultRowHeight="12.75"/>
  <cols>
    <col min="1" max="1" width="56.28515625" customWidth="1"/>
  </cols>
  <sheetData>
    <row r="1" spans="1:1">
      <c r="A1" t="s">
        <v>84</v>
      </c>
    </row>
    <row r="2" spans="1:1">
      <c r="A2" t="s">
        <v>68</v>
      </c>
    </row>
    <row r="3" spans="1:1">
      <c r="A3" t="s">
        <v>85</v>
      </c>
    </row>
    <row r="4" spans="1:1">
      <c r="A4" t="s">
        <v>69</v>
      </c>
    </row>
    <row r="5" spans="1:1">
      <c r="A5" t="s">
        <v>86</v>
      </c>
    </row>
    <row r="6" spans="1:1">
      <c r="A6" t="s">
        <v>70</v>
      </c>
    </row>
    <row r="7" spans="1:1">
      <c r="A7" t="s">
        <v>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04"/>
  <sheetViews>
    <sheetView workbookViewId="0">
      <selection activeCell="B5" sqref="B5:B56"/>
    </sheetView>
  </sheetViews>
  <sheetFormatPr defaultRowHeight="12.75"/>
  <cols>
    <col min="2" max="2" width="58.5703125" customWidth="1"/>
  </cols>
  <sheetData>
    <row r="1" spans="1:2">
      <c r="A1" s="3" t="s">
        <v>42</v>
      </c>
    </row>
    <row r="2" spans="1:2">
      <c r="A2" t="s">
        <v>41</v>
      </c>
    </row>
    <row r="3" spans="1:2">
      <c r="A3" t="s">
        <v>21</v>
      </c>
    </row>
    <row r="5" spans="1:2">
      <c r="A5">
        <v>1</v>
      </c>
      <c r="B5" s="35"/>
    </row>
    <row r="6" spans="1:2">
      <c r="A6">
        <v>2</v>
      </c>
      <c r="B6" s="35"/>
    </row>
    <row r="7" spans="1:2">
      <c r="A7">
        <v>3</v>
      </c>
      <c r="B7" s="35"/>
    </row>
    <row r="8" spans="1:2">
      <c r="A8">
        <v>4</v>
      </c>
      <c r="B8" s="35"/>
    </row>
    <row r="9" spans="1:2">
      <c r="A9">
        <v>5</v>
      </c>
      <c r="B9" s="35"/>
    </row>
    <row r="10" spans="1:2">
      <c r="A10">
        <v>6</v>
      </c>
      <c r="B10" s="35"/>
    </row>
    <row r="11" spans="1:2">
      <c r="A11">
        <v>7</v>
      </c>
      <c r="B11" s="35"/>
    </row>
    <row r="12" spans="1:2">
      <c r="A12">
        <v>8</v>
      </c>
      <c r="B12" s="35"/>
    </row>
    <row r="13" spans="1:2">
      <c r="A13">
        <v>9</v>
      </c>
      <c r="B13" s="35"/>
    </row>
    <row r="14" spans="1:2">
      <c r="A14">
        <v>10</v>
      </c>
      <c r="B14" s="35"/>
    </row>
    <row r="15" spans="1:2">
      <c r="A15">
        <v>11</v>
      </c>
      <c r="B15" s="35"/>
    </row>
    <row r="16" spans="1:2">
      <c r="A16">
        <v>12</v>
      </c>
      <c r="B16" s="35"/>
    </row>
    <row r="17" spans="1:2">
      <c r="A17">
        <v>13</v>
      </c>
      <c r="B17" s="35"/>
    </row>
    <row r="18" spans="1:2">
      <c r="A18">
        <v>14</v>
      </c>
      <c r="B18" s="35"/>
    </row>
    <row r="19" spans="1:2">
      <c r="A19">
        <v>15</v>
      </c>
      <c r="B19" s="35"/>
    </row>
    <row r="20" spans="1:2">
      <c r="A20">
        <v>16</v>
      </c>
      <c r="B20" s="35"/>
    </row>
    <row r="21" spans="1:2">
      <c r="A21">
        <v>17</v>
      </c>
      <c r="B21" s="35"/>
    </row>
    <row r="22" spans="1:2">
      <c r="A22">
        <v>18</v>
      </c>
      <c r="B22" s="35"/>
    </row>
    <row r="23" spans="1:2">
      <c r="A23">
        <v>19</v>
      </c>
      <c r="B23" s="35"/>
    </row>
    <row r="24" spans="1:2">
      <c r="A24">
        <v>20</v>
      </c>
      <c r="B24" s="35"/>
    </row>
    <row r="25" spans="1:2">
      <c r="A25">
        <v>21</v>
      </c>
      <c r="B25" s="35"/>
    </row>
    <row r="26" spans="1:2">
      <c r="A26">
        <v>22</v>
      </c>
      <c r="B26" s="35"/>
    </row>
    <row r="27" spans="1:2">
      <c r="A27">
        <v>23</v>
      </c>
      <c r="B27" s="35"/>
    </row>
    <row r="28" spans="1:2">
      <c r="A28">
        <v>24</v>
      </c>
      <c r="B28" s="35"/>
    </row>
    <row r="29" spans="1:2">
      <c r="A29">
        <v>25</v>
      </c>
      <c r="B29" s="35"/>
    </row>
    <row r="30" spans="1:2">
      <c r="A30">
        <v>26</v>
      </c>
      <c r="B30" s="35"/>
    </row>
    <row r="31" spans="1:2">
      <c r="A31">
        <v>27</v>
      </c>
      <c r="B31" s="35"/>
    </row>
    <row r="32" spans="1:2">
      <c r="A32">
        <v>28</v>
      </c>
      <c r="B32" s="35"/>
    </row>
    <row r="33" spans="1:2">
      <c r="A33">
        <v>29</v>
      </c>
      <c r="B33" s="35"/>
    </row>
    <row r="34" spans="1:2">
      <c r="A34">
        <v>30</v>
      </c>
      <c r="B34" s="35"/>
    </row>
    <row r="35" spans="1:2">
      <c r="A35">
        <v>31</v>
      </c>
      <c r="B35" s="35"/>
    </row>
    <row r="36" spans="1:2">
      <c r="A36">
        <v>32</v>
      </c>
      <c r="B36" s="35"/>
    </row>
    <row r="37" spans="1:2">
      <c r="A37">
        <v>33</v>
      </c>
      <c r="B37" s="35"/>
    </row>
    <row r="38" spans="1:2">
      <c r="A38">
        <v>34</v>
      </c>
      <c r="B38" s="35"/>
    </row>
    <row r="39" spans="1:2">
      <c r="A39">
        <v>35</v>
      </c>
      <c r="B39" s="35"/>
    </row>
    <row r="40" spans="1:2">
      <c r="A40">
        <v>36</v>
      </c>
      <c r="B40" s="35"/>
    </row>
    <row r="41" spans="1:2">
      <c r="A41">
        <v>37</v>
      </c>
      <c r="B41" s="35"/>
    </row>
    <row r="42" spans="1:2">
      <c r="A42">
        <v>38</v>
      </c>
      <c r="B42" s="35"/>
    </row>
    <row r="43" spans="1:2">
      <c r="A43">
        <v>39</v>
      </c>
      <c r="B43" s="35"/>
    </row>
    <row r="44" spans="1:2">
      <c r="A44">
        <v>40</v>
      </c>
      <c r="B44" s="35"/>
    </row>
    <row r="45" spans="1:2">
      <c r="A45">
        <v>41</v>
      </c>
      <c r="B45" s="35"/>
    </row>
    <row r="46" spans="1:2">
      <c r="A46">
        <v>42</v>
      </c>
      <c r="B46" s="35"/>
    </row>
    <row r="47" spans="1:2">
      <c r="A47">
        <v>43</v>
      </c>
      <c r="B47" s="35"/>
    </row>
    <row r="48" spans="1:2">
      <c r="A48">
        <v>44</v>
      </c>
      <c r="B48" s="35"/>
    </row>
    <row r="49" spans="1:2">
      <c r="A49">
        <v>45</v>
      </c>
      <c r="B49" s="35"/>
    </row>
    <row r="50" spans="1:2">
      <c r="A50">
        <v>46</v>
      </c>
      <c r="B50" s="35"/>
    </row>
    <row r="51" spans="1:2">
      <c r="A51">
        <v>47</v>
      </c>
      <c r="B51" s="35"/>
    </row>
    <row r="52" spans="1:2">
      <c r="A52">
        <v>48</v>
      </c>
      <c r="B52" s="35"/>
    </row>
    <row r="53" spans="1:2">
      <c r="A53">
        <v>49</v>
      </c>
      <c r="B53" s="35"/>
    </row>
    <row r="54" spans="1:2">
      <c r="A54">
        <v>50</v>
      </c>
      <c r="B54" s="35"/>
    </row>
    <row r="55" spans="1:2">
      <c r="A55">
        <v>51</v>
      </c>
      <c r="B55" s="35"/>
    </row>
    <row r="56" spans="1:2">
      <c r="A56">
        <v>52</v>
      </c>
      <c r="B56" s="35"/>
    </row>
    <row r="57" spans="1:2">
      <c r="A57">
        <v>53</v>
      </c>
    </row>
    <row r="58" spans="1:2">
      <c r="A58">
        <v>54</v>
      </c>
    </row>
    <row r="59" spans="1:2">
      <c r="A59">
        <v>55</v>
      </c>
    </row>
    <row r="60" spans="1:2">
      <c r="A60">
        <v>56</v>
      </c>
    </row>
    <row r="61" spans="1:2">
      <c r="A61">
        <v>57</v>
      </c>
    </row>
    <row r="62" spans="1:2">
      <c r="A62">
        <v>58</v>
      </c>
    </row>
    <row r="63" spans="1:2">
      <c r="A63">
        <v>59</v>
      </c>
    </row>
    <row r="64" spans="1:2">
      <c r="A64">
        <v>60</v>
      </c>
    </row>
    <row r="65" spans="1:1">
      <c r="A65">
        <v>61</v>
      </c>
    </row>
    <row r="66" spans="1:1">
      <c r="A66">
        <v>62</v>
      </c>
    </row>
    <row r="67" spans="1:1">
      <c r="A67">
        <v>63</v>
      </c>
    </row>
    <row r="68" spans="1:1">
      <c r="A68">
        <v>64</v>
      </c>
    </row>
    <row r="69" spans="1:1">
      <c r="A69">
        <v>65</v>
      </c>
    </row>
    <row r="70" spans="1:1">
      <c r="A70">
        <v>66</v>
      </c>
    </row>
    <row r="71" spans="1:1">
      <c r="A71">
        <v>67</v>
      </c>
    </row>
    <row r="72" spans="1:1">
      <c r="A72">
        <v>68</v>
      </c>
    </row>
    <row r="73" spans="1:1">
      <c r="A73">
        <v>69</v>
      </c>
    </row>
    <row r="74" spans="1:1">
      <c r="A74">
        <v>70</v>
      </c>
    </row>
    <row r="75" spans="1:1">
      <c r="A75">
        <v>71</v>
      </c>
    </row>
    <row r="76" spans="1:1">
      <c r="A76">
        <v>72</v>
      </c>
    </row>
    <row r="77" spans="1:1">
      <c r="A77">
        <v>73</v>
      </c>
    </row>
    <row r="78" spans="1:1">
      <c r="A78">
        <v>74</v>
      </c>
    </row>
    <row r="79" spans="1:1">
      <c r="A79">
        <v>75</v>
      </c>
    </row>
    <row r="80" spans="1:1">
      <c r="A80">
        <v>76</v>
      </c>
    </row>
    <row r="81" spans="1:1">
      <c r="A81">
        <v>77</v>
      </c>
    </row>
    <row r="82" spans="1:1">
      <c r="A82">
        <v>78</v>
      </c>
    </row>
    <row r="83" spans="1:1">
      <c r="A83">
        <v>79</v>
      </c>
    </row>
    <row r="84" spans="1:1">
      <c r="A84">
        <v>80</v>
      </c>
    </row>
    <row r="85" spans="1:1">
      <c r="A85">
        <v>81</v>
      </c>
    </row>
    <row r="86" spans="1:1">
      <c r="A86">
        <v>82</v>
      </c>
    </row>
    <row r="87" spans="1:1">
      <c r="A87">
        <v>83</v>
      </c>
    </row>
    <row r="88" spans="1:1">
      <c r="A88">
        <v>84</v>
      </c>
    </row>
    <row r="89" spans="1:1">
      <c r="A89">
        <v>85</v>
      </c>
    </row>
    <row r="90" spans="1:1">
      <c r="A90">
        <v>86</v>
      </c>
    </row>
    <row r="91" spans="1:1">
      <c r="A91">
        <v>87</v>
      </c>
    </row>
    <row r="92" spans="1:1">
      <c r="A92">
        <v>88</v>
      </c>
    </row>
    <row r="93" spans="1:1">
      <c r="A93">
        <v>89</v>
      </c>
    </row>
    <row r="94" spans="1:1">
      <c r="A94">
        <v>90</v>
      </c>
    </row>
    <row r="95" spans="1:1">
      <c r="A95">
        <v>91</v>
      </c>
    </row>
    <row r="96" spans="1:1">
      <c r="A96">
        <v>92</v>
      </c>
    </row>
    <row r="97" spans="1:1">
      <c r="A97">
        <v>93</v>
      </c>
    </row>
    <row r="98" spans="1:1">
      <c r="A98">
        <v>94</v>
      </c>
    </row>
    <row r="99" spans="1:1">
      <c r="A99">
        <v>95</v>
      </c>
    </row>
    <row r="100" spans="1:1">
      <c r="A100">
        <v>96</v>
      </c>
    </row>
    <row r="101" spans="1:1">
      <c r="A101">
        <v>97</v>
      </c>
    </row>
    <row r="102" spans="1:1">
      <c r="A102">
        <v>98</v>
      </c>
    </row>
    <row r="103" spans="1:1">
      <c r="A103">
        <v>99</v>
      </c>
    </row>
    <row r="104" spans="1:1">
      <c r="A104">
        <v>100</v>
      </c>
    </row>
  </sheetData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H18" workbookViewId="0">
      <selection activeCell="M46" sqref="M46"/>
    </sheetView>
  </sheetViews>
  <sheetFormatPr defaultRowHeight="12.75"/>
  <sheetData>
    <row r="1" spans="1:1">
      <c r="A1" s="3" t="s">
        <v>43</v>
      </c>
    </row>
  </sheetData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3"/>
  <sheetViews>
    <sheetView zoomScale="115" zoomScaleNormal="115" workbookViewId="0">
      <selection activeCell="A6" sqref="A6:M30"/>
    </sheetView>
  </sheetViews>
  <sheetFormatPr defaultRowHeight="12.75"/>
  <cols>
    <col min="1" max="1" width="4.5703125" customWidth="1"/>
    <col min="2" max="2" width="3" customWidth="1"/>
    <col min="3" max="3" width="18.7109375" customWidth="1"/>
    <col min="4" max="4" width="12.28515625" customWidth="1"/>
    <col min="5" max="5" width="13.7109375" customWidth="1"/>
    <col min="6" max="6" width="14.28515625" customWidth="1"/>
    <col min="7" max="8" width="15.5703125" customWidth="1"/>
    <col min="9" max="9" width="14.7109375" customWidth="1"/>
    <col min="10" max="10" width="19.28515625" customWidth="1"/>
    <col min="12" max="12" width="6.140625" customWidth="1"/>
    <col min="13" max="13" width="7.140625" customWidth="1"/>
  </cols>
  <sheetData>
    <row r="1" spans="1:13" ht="18">
      <c r="A1" s="11"/>
      <c r="D1" t="s">
        <v>44</v>
      </c>
      <c r="F1" t="s">
        <v>76</v>
      </c>
      <c r="G1" t="s">
        <v>238</v>
      </c>
    </row>
    <row r="2" spans="1:13" ht="18.75" customHeight="1">
      <c r="A2" s="140" t="s">
        <v>45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4" spans="1:13" ht="12.75" customHeight="1">
      <c r="A4" s="138" t="s">
        <v>46</v>
      </c>
      <c r="B4" s="142" t="s">
        <v>47</v>
      </c>
      <c r="C4" s="143"/>
      <c r="D4" s="138" t="s">
        <v>89</v>
      </c>
      <c r="E4" s="138" t="s">
        <v>48</v>
      </c>
      <c r="F4" s="138" t="s">
        <v>49</v>
      </c>
      <c r="G4" s="138" t="s">
        <v>50</v>
      </c>
      <c r="H4" s="144" t="s">
        <v>90</v>
      </c>
      <c r="I4" s="138" t="s">
        <v>51</v>
      </c>
      <c r="J4" s="138" t="s">
        <v>52</v>
      </c>
      <c r="K4" s="138" t="s">
        <v>53</v>
      </c>
      <c r="L4" s="138" t="s">
        <v>54</v>
      </c>
      <c r="M4" s="138" t="s">
        <v>55</v>
      </c>
    </row>
    <row r="5" spans="1:13" ht="42" customHeight="1">
      <c r="A5" s="139"/>
      <c r="B5" s="12" t="s">
        <v>56</v>
      </c>
      <c r="C5" s="12" t="s">
        <v>57</v>
      </c>
      <c r="D5" s="139"/>
      <c r="E5" s="139"/>
      <c r="F5" s="139"/>
      <c r="G5" s="139"/>
      <c r="H5" s="145"/>
      <c r="I5" s="139"/>
      <c r="J5" s="139"/>
      <c r="K5" s="139"/>
      <c r="L5" s="139"/>
      <c r="M5" s="139"/>
    </row>
    <row r="6" spans="1:13" ht="18">
      <c r="A6" s="13"/>
      <c r="B6" s="13"/>
      <c r="C6" s="70"/>
      <c r="D6" s="14"/>
      <c r="E6" s="13"/>
      <c r="F6" s="13"/>
      <c r="G6" s="13"/>
      <c r="H6" s="15"/>
      <c r="I6" s="15"/>
      <c r="J6" s="15"/>
      <c r="K6" s="13"/>
      <c r="L6" s="13"/>
      <c r="M6" s="13"/>
    </row>
    <row r="7" spans="1:13" ht="18">
      <c r="A7" s="68"/>
      <c r="B7" s="68"/>
      <c r="C7" s="71"/>
      <c r="D7" s="14"/>
      <c r="E7" s="68"/>
      <c r="F7" s="68"/>
      <c r="G7" s="68"/>
      <c r="H7" s="69"/>
      <c r="I7" s="69"/>
      <c r="J7" s="15"/>
      <c r="K7" s="68"/>
      <c r="L7" s="68"/>
      <c r="M7" s="68"/>
    </row>
    <row r="8" spans="1:13" ht="18">
      <c r="A8" s="68"/>
      <c r="B8" s="68"/>
      <c r="C8" s="71"/>
      <c r="D8" s="14"/>
      <c r="E8" s="68"/>
      <c r="F8" s="68"/>
      <c r="G8" s="68"/>
      <c r="H8" s="69"/>
      <c r="I8" s="69"/>
      <c r="J8" s="15"/>
      <c r="K8" s="68"/>
      <c r="L8" s="68"/>
      <c r="M8" s="68"/>
    </row>
    <row r="9" spans="1:13" ht="18">
      <c r="A9" s="16"/>
      <c r="B9" s="16"/>
      <c r="C9" s="16"/>
      <c r="D9" s="17"/>
      <c r="E9" s="16"/>
      <c r="F9" s="16"/>
      <c r="G9" s="16"/>
      <c r="H9" s="18"/>
      <c r="I9" s="18"/>
      <c r="J9" s="18"/>
      <c r="K9" s="16"/>
      <c r="L9" s="16"/>
      <c r="M9" s="16"/>
    </row>
    <row r="10" spans="1:13" ht="18">
      <c r="A10" s="16"/>
      <c r="B10" s="16"/>
      <c r="C10" s="72"/>
      <c r="D10" s="17"/>
      <c r="E10" s="72"/>
      <c r="F10" s="72"/>
      <c r="G10" s="16"/>
      <c r="H10" s="18"/>
      <c r="I10" s="18"/>
      <c r="J10" s="18"/>
      <c r="K10" s="16"/>
      <c r="L10" s="16"/>
      <c r="M10" s="16"/>
    </row>
    <row r="11" spans="1:13" ht="18">
      <c r="A11" s="16"/>
      <c r="B11" s="16"/>
      <c r="C11" s="16"/>
      <c r="D11" s="17"/>
      <c r="E11" s="16"/>
      <c r="F11" s="17"/>
      <c r="G11" s="16"/>
      <c r="H11" s="16"/>
      <c r="I11" s="16"/>
      <c r="J11" s="18"/>
      <c r="K11" s="16"/>
      <c r="L11" s="16"/>
      <c r="M11" s="16"/>
    </row>
    <row r="12" spans="1:13" ht="18">
      <c r="A12" s="16"/>
      <c r="B12" s="16"/>
      <c r="C12" s="16"/>
      <c r="D12" s="135"/>
      <c r="E12" s="136"/>
      <c r="F12" s="136"/>
      <c r="G12" s="137"/>
      <c r="H12" s="16"/>
      <c r="I12" s="16"/>
      <c r="J12" s="18"/>
      <c r="K12" s="16"/>
      <c r="L12" s="16"/>
      <c r="M12" s="16"/>
    </row>
    <row r="13" spans="1:13" ht="18">
      <c r="A13" s="16"/>
      <c r="B13" s="16"/>
      <c r="C13" s="16"/>
      <c r="D13" s="17"/>
      <c r="E13" s="16"/>
      <c r="F13" s="17"/>
      <c r="G13" s="16"/>
      <c r="H13" s="16"/>
      <c r="I13" s="16"/>
      <c r="J13" s="18"/>
      <c r="K13" s="16"/>
      <c r="L13" s="16"/>
      <c r="M13" s="16"/>
    </row>
    <row r="14" spans="1:13" ht="18">
      <c r="A14" s="16"/>
      <c r="B14" s="16"/>
      <c r="C14" s="16"/>
      <c r="D14" s="17"/>
      <c r="E14" s="16"/>
      <c r="F14" s="17"/>
      <c r="G14" s="16"/>
      <c r="H14" s="16"/>
      <c r="I14" s="16"/>
      <c r="J14" s="18"/>
      <c r="K14" s="16"/>
      <c r="L14" s="16"/>
      <c r="M14" s="16"/>
    </row>
    <row r="15" spans="1:13" ht="18">
      <c r="A15" s="16"/>
      <c r="B15" s="16"/>
      <c r="C15" s="16"/>
      <c r="D15" s="17"/>
      <c r="E15" s="16"/>
      <c r="F15" s="17"/>
      <c r="G15" s="17"/>
      <c r="H15" s="17"/>
      <c r="I15" s="16"/>
      <c r="J15" s="18"/>
      <c r="K15" s="16"/>
      <c r="L15" s="16"/>
      <c r="M15" s="16"/>
    </row>
    <row r="16" spans="1:13" ht="18">
      <c r="A16" s="19"/>
      <c r="B16" s="19"/>
      <c r="C16" s="16"/>
      <c r="D16" s="17"/>
      <c r="E16" s="19"/>
      <c r="F16" s="17"/>
      <c r="G16" s="17"/>
      <c r="H16" s="17"/>
      <c r="I16" s="20"/>
      <c r="J16" s="18"/>
      <c r="K16" s="19"/>
      <c r="L16" s="19"/>
      <c r="M16" s="19"/>
    </row>
    <row r="17" spans="1:13" ht="18">
      <c r="A17" s="59"/>
      <c r="B17" s="59"/>
      <c r="C17" s="60"/>
      <c r="D17" s="61"/>
      <c r="E17" s="59"/>
      <c r="F17" s="61"/>
      <c r="G17" s="61"/>
      <c r="H17" s="61"/>
      <c r="I17" s="62"/>
      <c r="J17" s="63"/>
      <c r="K17" s="59"/>
      <c r="L17" s="59"/>
      <c r="M17" s="59"/>
    </row>
    <row r="18" spans="1:13" ht="18">
      <c r="A18" s="59"/>
      <c r="B18" s="59"/>
      <c r="C18" s="60"/>
      <c r="D18" s="135"/>
      <c r="E18" s="136"/>
      <c r="F18" s="136"/>
      <c r="G18" s="136"/>
      <c r="H18" s="137"/>
      <c r="I18" s="62"/>
      <c r="J18" s="63"/>
      <c r="K18" s="59"/>
      <c r="L18" s="59"/>
      <c r="M18" s="59"/>
    </row>
    <row r="19" spans="1:13" ht="18">
      <c r="A19" s="59"/>
      <c r="B19" s="59"/>
      <c r="C19" s="73"/>
      <c r="D19" s="61"/>
      <c r="E19" s="59"/>
      <c r="F19" s="61"/>
      <c r="G19" s="61"/>
      <c r="H19" s="61"/>
      <c r="I19" s="62"/>
      <c r="J19" s="63"/>
      <c r="K19" s="59"/>
      <c r="L19" s="59"/>
      <c r="M19" s="59"/>
    </row>
    <row r="20" spans="1:13" ht="18">
      <c r="A20" s="59"/>
      <c r="B20" s="59"/>
      <c r="C20" s="60"/>
      <c r="D20" s="61"/>
      <c r="E20" s="59"/>
      <c r="F20" s="61"/>
      <c r="G20" s="61"/>
      <c r="H20" s="61"/>
      <c r="I20" s="62"/>
      <c r="J20" s="63"/>
      <c r="K20" s="59"/>
      <c r="L20" s="59"/>
      <c r="M20" s="59"/>
    </row>
    <row r="21" spans="1:13" ht="45" customHeight="1">
      <c r="A21" s="59"/>
      <c r="B21" s="59"/>
      <c r="C21" s="60"/>
      <c r="D21" s="61"/>
      <c r="E21" s="59"/>
      <c r="F21" s="61"/>
      <c r="G21" s="61"/>
      <c r="H21" s="61"/>
      <c r="I21" s="62"/>
      <c r="J21" s="63"/>
      <c r="K21" s="59"/>
      <c r="L21" s="59"/>
      <c r="M21" s="59"/>
    </row>
    <row r="22" spans="1:13" ht="45" customHeight="1">
      <c r="A22" s="59"/>
      <c r="B22" s="59"/>
      <c r="C22" s="60"/>
      <c r="D22" s="61"/>
      <c r="E22" s="59"/>
      <c r="F22" s="61"/>
      <c r="G22" s="61"/>
      <c r="H22" s="61"/>
      <c r="I22" s="62"/>
      <c r="J22" s="63"/>
      <c r="K22" s="59"/>
      <c r="L22" s="59"/>
      <c r="M22" s="59"/>
    </row>
    <row r="23" spans="1:13" ht="45" customHeight="1">
      <c r="A23" s="59"/>
      <c r="B23" s="59"/>
      <c r="C23" s="60"/>
      <c r="D23" s="61"/>
      <c r="E23" s="59"/>
      <c r="F23" s="61"/>
      <c r="G23" s="61"/>
      <c r="H23" s="61"/>
      <c r="I23" s="62"/>
      <c r="J23" s="63"/>
      <c r="K23" s="59"/>
      <c r="L23" s="59"/>
      <c r="M23" s="59"/>
    </row>
    <row r="24" spans="1:13" ht="45" customHeight="1">
      <c r="A24" s="59"/>
      <c r="B24" s="59"/>
      <c r="C24" s="60"/>
      <c r="D24" s="61"/>
      <c r="E24" s="59"/>
      <c r="F24" s="61"/>
      <c r="G24" s="61"/>
      <c r="H24" s="61"/>
      <c r="I24" s="62"/>
      <c r="J24" s="63"/>
      <c r="K24" s="59"/>
      <c r="L24" s="59"/>
      <c r="M24" s="59"/>
    </row>
    <row r="25" spans="1:13" ht="45" customHeight="1">
      <c r="A25" s="59"/>
      <c r="B25" s="59"/>
      <c r="C25" s="60"/>
      <c r="D25" s="61"/>
      <c r="E25" s="59"/>
      <c r="F25" s="61"/>
      <c r="G25" s="61"/>
      <c r="H25" s="61"/>
      <c r="I25" s="62"/>
      <c r="J25" s="63"/>
      <c r="K25" s="59"/>
      <c r="L25" s="59"/>
      <c r="M25" s="59"/>
    </row>
    <row r="26" spans="1:13" ht="45" customHeight="1">
      <c r="A26" s="59"/>
      <c r="B26" s="59"/>
      <c r="C26" s="60"/>
      <c r="D26" s="61"/>
      <c r="E26" s="59"/>
      <c r="F26" s="61"/>
      <c r="G26" s="61"/>
      <c r="H26" s="61"/>
      <c r="I26" s="62"/>
      <c r="J26" s="63"/>
      <c r="K26" s="59"/>
      <c r="L26" s="59"/>
      <c r="M26" s="59"/>
    </row>
    <row r="27" spans="1:13" s="65" customFormat="1" ht="45" customHeight="1">
      <c r="A27" s="64"/>
      <c r="B27" s="64"/>
      <c r="C27" s="60"/>
      <c r="D27" s="61"/>
      <c r="E27" s="64"/>
      <c r="F27" s="61"/>
      <c r="G27" s="61"/>
      <c r="H27" s="61"/>
      <c r="I27" s="62"/>
      <c r="J27" s="63"/>
      <c r="K27" s="64"/>
      <c r="L27" s="64"/>
      <c r="M27" s="64"/>
    </row>
    <row r="28" spans="1:13" s="65" customFormat="1" ht="180.75" customHeight="1">
      <c r="A28" s="64"/>
      <c r="B28" s="64"/>
      <c r="C28" s="60"/>
      <c r="D28" s="61"/>
      <c r="E28" s="64"/>
      <c r="F28" s="64"/>
      <c r="G28" s="66"/>
      <c r="H28" s="61"/>
      <c r="I28" s="62"/>
      <c r="J28" s="63"/>
      <c r="K28" s="64"/>
      <c r="L28" s="64"/>
      <c r="M28" s="64"/>
    </row>
    <row r="29" spans="1:13" s="65" customFormat="1" ht="45" customHeight="1">
      <c r="A29" s="64"/>
      <c r="B29" s="64"/>
      <c r="C29" s="67"/>
      <c r="D29" s="61"/>
      <c r="E29" s="66"/>
      <c r="F29" s="61"/>
      <c r="G29" s="61"/>
      <c r="H29" s="61"/>
      <c r="I29" s="62"/>
      <c r="J29" s="63"/>
      <c r="K29" s="64"/>
      <c r="L29" s="64"/>
      <c r="M29" s="64"/>
    </row>
    <row r="30" spans="1:13" s="65" customFormat="1" ht="45" customHeight="1">
      <c r="A30" s="64"/>
      <c r="B30" s="64"/>
      <c r="C30" s="67"/>
      <c r="D30" s="61"/>
      <c r="E30" s="66"/>
      <c r="F30" s="61"/>
      <c r="G30" s="61"/>
      <c r="H30" s="61"/>
      <c r="I30" s="62"/>
      <c r="J30" s="63"/>
      <c r="K30" s="64"/>
      <c r="L30" s="64"/>
      <c r="M30" s="64"/>
    </row>
    <row r="31" spans="1:13" ht="45" customHeight="1">
      <c r="A31" s="59"/>
      <c r="B31" s="59"/>
      <c r="C31" s="60"/>
      <c r="D31" s="61"/>
      <c r="E31" s="59"/>
      <c r="F31" s="61"/>
      <c r="G31" s="61"/>
      <c r="H31" s="61"/>
      <c r="I31" s="62"/>
      <c r="J31" s="63"/>
      <c r="K31" s="59"/>
      <c r="L31" s="59"/>
      <c r="M31" s="59"/>
    </row>
    <row r="32" spans="1:13" ht="45" customHeight="1">
      <c r="A32" s="59"/>
      <c r="B32" s="59"/>
      <c r="C32" s="60"/>
      <c r="D32" s="61"/>
      <c r="E32" s="59"/>
      <c r="F32" s="61"/>
      <c r="G32" s="61"/>
      <c r="H32" s="61"/>
      <c r="I32" s="62"/>
      <c r="J32" s="63"/>
      <c r="K32" s="59"/>
      <c r="L32" s="59"/>
      <c r="M32" s="59"/>
    </row>
    <row r="33" spans="1:13" ht="45" customHeight="1">
      <c r="A33" s="21"/>
      <c r="B33" s="21"/>
      <c r="C33" s="21"/>
      <c r="D33" s="22"/>
      <c r="E33" s="21"/>
      <c r="F33" s="22"/>
      <c r="G33" s="22"/>
      <c r="H33" s="22"/>
      <c r="I33" s="23"/>
      <c r="J33" s="24"/>
      <c r="K33" s="21"/>
      <c r="L33" s="21"/>
      <c r="M33" s="21"/>
    </row>
  </sheetData>
  <mergeCells count="15">
    <mergeCell ref="D18:H18"/>
    <mergeCell ref="L4:L5"/>
    <mergeCell ref="M4:M5"/>
    <mergeCell ref="A2:M2"/>
    <mergeCell ref="A4:A5"/>
    <mergeCell ref="B4:C4"/>
    <mergeCell ref="D4:D5"/>
    <mergeCell ref="E4:E5"/>
    <mergeCell ref="F4:F5"/>
    <mergeCell ref="G4:G5"/>
    <mergeCell ref="I4:I5"/>
    <mergeCell ref="J4:J5"/>
    <mergeCell ref="K4:K5"/>
    <mergeCell ref="H4:H5"/>
    <mergeCell ref="D12:G1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17"/>
  <sheetViews>
    <sheetView workbookViewId="0">
      <selection activeCell="G10" sqref="G10"/>
    </sheetView>
  </sheetViews>
  <sheetFormatPr defaultRowHeight="12.75"/>
  <cols>
    <col min="1" max="1" width="4.5703125" customWidth="1"/>
    <col min="2" max="2" width="3" customWidth="1"/>
    <col min="3" max="3" width="14" customWidth="1"/>
    <col min="4" max="4" width="26" customWidth="1"/>
    <col min="5" max="5" width="26.28515625" customWidth="1"/>
    <col min="6" max="6" width="28.28515625" customWidth="1"/>
    <col min="7" max="7" width="29.42578125" customWidth="1"/>
    <col min="8" max="8" width="26" customWidth="1"/>
    <col min="9" max="9" width="33.28515625" customWidth="1"/>
  </cols>
  <sheetData>
    <row r="1" spans="1:256" s="27" customFormat="1" ht="18">
      <c r="A1" s="11" t="s">
        <v>58</v>
      </c>
      <c r="B1" s="25"/>
      <c r="C1" s="25"/>
      <c r="D1" s="25"/>
      <c r="E1" s="26" t="s">
        <v>59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</row>
    <row r="2" spans="1:256" ht="20.25">
      <c r="A2" s="146" t="s">
        <v>60</v>
      </c>
      <c r="B2" s="146"/>
      <c r="C2" s="146"/>
      <c r="D2" s="146"/>
      <c r="E2" s="146"/>
      <c r="F2" s="146"/>
      <c r="G2" s="146"/>
      <c r="H2" s="146"/>
      <c r="I2" s="146"/>
    </row>
    <row r="4" spans="1:256" ht="12.75" customHeight="1">
      <c r="A4" s="147" t="s">
        <v>46</v>
      </c>
      <c r="B4" s="149" t="s">
        <v>47</v>
      </c>
      <c r="C4" s="150"/>
      <c r="D4" s="151" t="s">
        <v>61</v>
      </c>
      <c r="E4" s="151" t="s">
        <v>61</v>
      </c>
      <c r="F4" s="151" t="s">
        <v>61</v>
      </c>
      <c r="G4" s="151" t="s">
        <v>61</v>
      </c>
      <c r="H4" s="151" t="s">
        <v>61</v>
      </c>
      <c r="I4" s="151" t="s">
        <v>62</v>
      </c>
    </row>
    <row r="5" spans="1:256" ht="25.5">
      <c r="A5" s="148"/>
      <c r="B5" s="28" t="s">
        <v>56</v>
      </c>
      <c r="C5" s="28" t="s">
        <v>57</v>
      </c>
      <c r="D5" s="152"/>
      <c r="E5" s="152"/>
      <c r="F5" s="152"/>
      <c r="G5" s="152"/>
      <c r="H5" s="152"/>
      <c r="I5" s="152"/>
    </row>
    <row r="6" spans="1:256" ht="60" customHeight="1">
      <c r="A6" s="13"/>
      <c r="B6" s="13"/>
      <c r="C6" s="13"/>
      <c r="D6" s="13"/>
      <c r="E6" s="13"/>
      <c r="F6" s="13"/>
      <c r="G6" s="13"/>
      <c r="H6" s="13"/>
      <c r="I6" s="13"/>
    </row>
    <row r="7" spans="1:256" ht="60" customHeight="1">
      <c r="A7" s="19"/>
      <c r="B7" s="19"/>
      <c r="C7" s="19"/>
      <c r="D7" s="19"/>
      <c r="E7" s="19"/>
      <c r="F7" s="19"/>
      <c r="G7" s="19"/>
      <c r="H7" s="19"/>
      <c r="I7" s="19"/>
    </row>
    <row r="8" spans="1:256" ht="60" customHeight="1">
      <c r="A8" s="19"/>
      <c r="B8" s="19"/>
      <c r="C8" s="19"/>
      <c r="D8" s="19"/>
      <c r="E8" s="19"/>
      <c r="F8" s="19"/>
      <c r="G8" s="19"/>
      <c r="H8" s="19"/>
      <c r="I8" s="19"/>
    </row>
    <row r="9" spans="1:256" ht="60" customHeight="1">
      <c r="A9" s="19"/>
      <c r="B9" s="19"/>
      <c r="C9" s="19"/>
      <c r="D9" s="19"/>
      <c r="E9" s="19"/>
      <c r="F9" s="19"/>
      <c r="G9" s="19"/>
      <c r="H9" s="19"/>
      <c r="I9" s="19"/>
    </row>
    <row r="10" spans="1:256" ht="60" customHeight="1">
      <c r="A10" s="19"/>
      <c r="B10" s="19"/>
      <c r="C10" s="19"/>
      <c r="D10" s="19"/>
      <c r="E10" s="19"/>
      <c r="F10" s="19"/>
      <c r="G10" s="19"/>
      <c r="H10" s="19"/>
      <c r="I10" s="19"/>
    </row>
    <row r="11" spans="1:256" ht="60" customHeight="1">
      <c r="A11" s="19"/>
      <c r="B11" s="19"/>
      <c r="C11" s="19"/>
      <c r="D11" s="19"/>
      <c r="E11" s="19"/>
      <c r="F11" s="19"/>
      <c r="G11" s="19"/>
      <c r="H11" s="19"/>
      <c r="I11" s="19"/>
    </row>
    <row r="12" spans="1:256" ht="60" customHeight="1">
      <c r="A12" s="19"/>
      <c r="B12" s="19"/>
      <c r="C12" s="19"/>
      <c r="D12" s="19"/>
      <c r="E12" s="19"/>
      <c r="F12" s="19"/>
      <c r="G12" s="19"/>
      <c r="H12" s="19"/>
      <c r="I12" s="19"/>
    </row>
    <row r="13" spans="1:256" ht="60" customHeight="1">
      <c r="A13" s="19"/>
      <c r="B13" s="19"/>
      <c r="C13" s="19"/>
      <c r="D13" s="19"/>
      <c r="E13" s="19"/>
      <c r="F13" s="19"/>
      <c r="G13" s="19"/>
      <c r="H13" s="19"/>
      <c r="I13" s="19"/>
    </row>
    <row r="14" spans="1:256" ht="60" customHeight="1">
      <c r="A14" s="19"/>
      <c r="B14" s="19"/>
      <c r="C14" s="19"/>
      <c r="D14" s="19"/>
      <c r="E14" s="19"/>
      <c r="F14" s="19"/>
      <c r="G14" s="19"/>
      <c r="H14" s="19"/>
      <c r="I14" s="19"/>
    </row>
    <row r="15" spans="1:256" ht="60" customHeight="1">
      <c r="A15" s="19"/>
      <c r="B15" s="19"/>
      <c r="C15" s="19"/>
      <c r="D15" s="19"/>
      <c r="E15" s="19"/>
      <c r="F15" s="19"/>
      <c r="G15" s="19"/>
      <c r="H15" s="19"/>
      <c r="I15" s="19"/>
    </row>
    <row r="16" spans="1:256" ht="60" customHeight="1">
      <c r="A16" s="19"/>
      <c r="B16" s="19"/>
      <c r="C16" s="19"/>
      <c r="D16" s="19"/>
      <c r="E16" s="19"/>
      <c r="F16" s="19"/>
      <c r="G16" s="19"/>
      <c r="H16" s="19"/>
      <c r="I16" s="19"/>
    </row>
    <row r="17" spans="1:9" ht="60" customHeight="1">
      <c r="A17" s="21"/>
      <c r="B17" s="21"/>
      <c r="C17" s="21"/>
      <c r="D17" s="21"/>
      <c r="E17" s="21"/>
      <c r="F17" s="21"/>
      <c r="G17" s="21"/>
      <c r="H17" s="21"/>
      <c r="I17" s="21"/>
    </row>
  </sheetData>
  <mergeCells count="9">
    <mergeCell ref="A2:I2"/>
    <mergeCell ref="A4:A5"/>
    <mergeCell ref="B4:C4"/>
    <mergeCell ref="D4:D5"/>
    <mergeCell ref="E4:E5"/>
    <mergeCell ref="F4:F5"/>
    <mergeCell ref="G4:G5"/>
    <mergeCell ref="H4:H5"/>
    <mergeCell ref="I4:I5"/>
  </mergeCells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C2:E102"/>
  <sheetViews>
    <sheetView topLeftCell="B110" zoomScale="130" zoomScaleNormal="130" workbookViewId="0">
      <selection activeCell="F13" sqref="F13:Y32"/>
    </sheetView>
  </sheetViews>
  <sheetFormatPr defaultRowHeight="12.75"/>
  <cols>
    <col min="2" max="2" width="15.85546875" customWidth="1"/>
    <col min="3" max="3" width="16.42578125" customWidth="1"/>
  </cols>
  <sheetData>
    <row r="2" spans="3:5" ht="15.75">
      <c r="C2" s="29" t="s">
        <v>64</v>
      </c>
      <c r="D2" s="29"/>
    </row>
    <row r="3" spans="3:5">
      <c r="C3">
        <v>50.48</v>
      </c>
      <c r="D3" s="35" t="s">
        <v>297</v>
      </c>
      <c r="E3">
        <v>49.5</v>
      </c>
    </row>
    <row r="4" spans="3:5">
      <c r="C4">
        <v>50.42</v>
      </c>
      <c r="E4">
        <v>50.5</v>
      </c>
    </row>
    <row r="5" spans="3:5">
      <c r="C5">
        <v>50.35</v>
      </c>
    </row>
    <row r="6" spans="3:5">
      <c r="C6">
        <v>50.33</v>
      </c>
      <c r="D6" t="s">
        <v>63</v>
      </c>
    </row>
    <row r="7" spans="3:5">
      <c r="C7">
        <v>50.31</v>
      </c>
      <c r="D7" t="s">
        <v>65</v>
      </c>
    </row>
    <row r="8" spans="3:5">
      <c r="C8">
        <v>50.28</v>
      </c>
      <c r="D8" t="s">
        <v>66</v>
      </c>
    </row>
    <row r="9" spans="3:5">
      <c r="C9">
        <v>50.27</v>
      </c>
      <c r="D9" t="s">
        <v>77</v>
      </c>
    </row>
    <row r="10" spans="3:5">
      <c r="C10">
        <v>50.27</v>
      </c>
    </row>
    <row r="11" spans="3:5">
      <c r="C11">
        <v>50.25</v>
      </c>
    </row>
    <row r="12" spans="3:5">
      <c r="C12">
        <v>50.24</v>
      </c>
    </row>
    <row r="13" spans="3:5">
      <c r="C13">
        <v>50.24</v>
      </c>
    </row>
    <row r="14" spans="3:5">
      <c r="C14">
        <v>50.24</v>
      </c>
    </row>
    <row r="15" spans="3:5">
      <c r="C15">
        <v>50.22</v>
      </c>
    </row>
    <row r="16" spans="3:5">
      <c r="C16">
        <v>50.22</v>
      </c>
    </row>
    <row r="17" spans="3:3">
      <c r="C17">
        <v>50.2</v>
      </c>
    </row>
    <row r="18" spans="3:3">
      <c r="C18">
        <v>50.2</v>
      </c>
    </row>
    <row r="19" spans="3:3">
      <c r="C19">
        <v>50.19</v>
      </c>
    </row>
    <row r="20" spans="3:3">
      <c r="C20">
        <v>50.19</v>
      </c>
    </row>
    <row r="21" spans="3:3">
      <c r="C21">
        <v>50.16</v>
      </c>
    </row>
    <row r="22" spans="3:3">
      <c r="C22">
        <v>50.15</v>
      </c>
    </row>
    <row r="23" spans="3:3">
      <c r="C23">
        <v>50.15</v>
      </c>
    </row>
    <row r="24" spans="3:3">
      <c r="C24">
        <v>50.15</v>
      </c>
    </row>
    <row r="25" spans="3:3">
      <c r="C25">
        <v>50.13</v>
      </c>
    </row>
    <row r="26" spans="3:3">
      <c r="C26">
        <v>50.12</v>
      </c>
    </row>
    <row r="27" spans="3:3">
      <c r="C27">
        <v>50.12</v>
      </c>
    </row>
    <row r="28" spans="3:3">
      <c r="C28">
        <v>50.11</v>
      </c>
    </row>
    <row r="29" spans="3:3">
      <c r="C29">
        <v>50.1</v>
      </c>
    </row>
    <row r="30" spans="3:3">
      <c r="C30">
        <v>50.1</v>
      </c>
    </row>
    <row r="31" spans="3:3">
      <c r="C31">
        <v>50.08</v>
      </c>
    </row>
    <row r="32" spans="3:3">
      <c r="C32">
        <v>50.08</v>
      </c>
    </row>
    <row r="33" spans="3:3">
      <c r="C33">
        <v>50.07</v>
      </c>
    </row>
    <row r="34" spans="3:3">
      <c r="C34">
        <v>50.07</v>
      </c>
    </row>
    <row r="35" spans="3:3">
      <c r="C35">
        <v>50.06</v>
      </c>
    </row>
    <row r="36" spans="3:3">
      <c r="C36">
        <v>50.06</v>
      </c>
    </row>
    <row r="37" spans="3:3">
      <c r="C37">
        <v>50.06</v>
      </c>
    </row>
    <row r="38" spans="3:3">
      <c r="C38">
        <v>50.05</v>
      </c>
    </row>
    <row r="39" spans="3:3">
      <c r="C39">
        <v>50.04</v>
      </c>
    </row>
    <row r="40" spans="3:3">
      <c r="C40">
        <v>50.04</v>
      </c>
    </row>
    <row r="41" spans="3:3">
      <c r="C41">
        <v>50.04</v>
      </c>
    </row>
    <row r="42" spans="3:3">
      <c r="C42">
        <v>50.04</v>
      </c>
    </row>
    <row r="43" spans="3:3">
      <c r="C43">
        <v>50.04</v>
      </c>
    </row>
    <row r="44" spans="3:3">
      <c r="C44">
        <v>50.02</v>
      </c>
    </row>
    <row r="45" spans="3:3">
      <c r="C45">
        <v>50.02</v>
      </c>
    </row>
    <row r="46" spans="3:3">
      <c r="C46">
        <v>50.01</v>
      </c>
    </row>
    <row r="47" spans="3:3">
      <c r="C47">
        <v>50.01</v>
      </c>
    </row>
    <row r="48" spans="3:3">
      <c r="C48">
        <v>50</v>
      </c>
    </row>
    <row r="49" spans="3:3">
      <c r="C49">
        <v>50</v>
      </c>
    </row>
    <row r="50" spans="3:3">
      <c r="C50">
        <v>50</v>
      </c>
    </row>
    <row r="51" spans="3:3">
      <c r="C51">
        <v>50</v>
      </c>
    </row>
    <row r="52" spans="3:3">
      <c r="C52">
        <v>50</v>
      </c>
    </row>
    <row r="53" spans="3:3">
      <c r="C53">
        <v>50</v>
      </c>
    </row>
    <row r="54" spans="3:3">
      <c r="C54">
        <v>50</v>
      </c>
    </row>
    <row r="55" spans="3:3">
      <c r="C55">
        <v>49.99</v>
      </c>
    </row>
    <row r="56" spans="3:3">
      <c r="C56">
        <v>49.99</v>
      </c>
    </row>
    <row r="57" spans="3:3">
      <c r="C57">
        <v>49.98</v>
      </c>
    </row>
    <row r="58" spans="3:3">
      <c r="C58">
        <v>49.98</v>
      </c>
    </row>
    <row r="59" spans="3:3">
      <c r="C59">
        <v>49.98</v>
      </c>
    </row>
    <row r="60" spans="3:3">
      <c r="C60">
        <v>49.97</v>
      </c>
    </row>
    <row r="61" spans="3:3">
      <c r="C61">
        <v>49.97</v>
      </c>
    </row>
    <row r="62" spans="3:3">
      <c r="C62">
        <v>49.96</v>
      </c>
    </row>
    <row r="63" spans="3:3">
      <c r="C63">
        <v>49.96</v>
      </c>
    </row>
    <row r="64" spans="3:3">
      <c r="C64">
        <v>49.95</v>
      </c>
    </row>
    <row r="65" spans="3:3">
      <c r="C65">
        <v>49.95</v>
      </c>
    </row>
    <row r="66" spans="3:3">
      <c r="C66">
        <v>49.94</v>
      </c>
    </row>
    <row r="67" spans="3:3">
      <c r="C67">
        <v>49.94</v>
      </c>
    </row>
    <row r="68" spans="3:3">
      <c r="C68">
        <v>49.94</v>
      </c>
    </row>
    <row r="69" spans="3:3">
      <c r="C69">
        <v>49.94</v>
      </c>
    </row>
    <row r="70" spans="3:3">
      <c r="C70">
        <v>49.92</v>
      </c>
    </row>
    <row r="71" spans="3:3">
      <c r="C71">
        <v>49.92</v>
      </c>
    </row>
    <row r="72" spans="3:3">
      <c r="C72">
        <v>49.91</v>
      </c>
    </row>
    <row r="73" spans="3:3">
      <c r="C73">
        <v>49.91</v>
      </c>
    </row>
    <row r="74" spans="3:3">
      <c r="C74">
        <v>49.91</v>
      </c>
    </row>
    <row r="75" spans="3:3">
      <c r="C75">
        <v>49.9</v>
      </c>
    </row>
    <row r="76" spans="3:3">
      <c r="C76">
        <v>49.9</v>
      </c>
    </row>
    <row r="77" spans="3:3">
      <c r="C77">
        <v>49.9</v>
      </c>
    </row>
    <row r="78" spans="3:3">
      <c r="C78">
        <v>49.88</v>
      </c>
    </row>
    <row r="79" spans="3:3">
      <c r="C79">
        <v>49.88</v>
      </c>
    </row>
    <row r="80" spans="3:3">
      <c r="C80">
        <v>49.88</v>
      </c>
    </row>
    <row r="81" spans="3:3">
      <c r="C81">
        <v>49.87</v>
      </c>
    </row>
    <row r="82" spans="3:3">
      <c r="C82">
        <v>49.86</v>
      </c>
    </row>
    <row r="83" spans="3:3">
      <c r="C83">
        <v>49.86</v>
      </c>
    </row>
    <row r="84" spans="3:3">
      <c r="C84">
        <v>49.86</v>
      </c>
    </row>
    <row r="85" spans="3:3">
      <c r="C85">
        <v>49.85</v>
      </c>
    </row>
    <row r="86" spans="3:3">
      <c r="C86">
        <v>49.85</v>
      </c>
    </row>
    <row r="87" spans="3:3">
      <c r="C87">
        <v>49.84</v>
      </c>
    </row>
    <row r="88" spans="3:3">
      <c r="C88">
        <v>49.83</v>
      </c>
    </row>
    <row r="89" spans="3:3">
      <c r="C89">
        <v>49.81</v>
      </c>
    </row>
    <row r="90" spans="3:3">
      <c r="C90">
        <v>49.79</v>
      </c>
    </row>
    <row r="91" spans="3:3">
      <c r="C91">
        <v>49.77</v>
      </c>
    </row>
    <row r="92" spans="3:3">
      <c r="C92">
        <v>49.77</v>
      </c>
    </row>
    <row r="93" spans="3:3">
      <c r="C93">
        <v>49.77</v>
      </c>
    </row>
    <row r="94" spans="3:3">
      <c r="C94">
        <v>49.75</v>
      </c>
    </row>
    <row r="95" spans="3:3">
      <c r="C95">
        <v>49.71</v>
      </c>
    </row>
    <row r="96" spans="3:3">
      <c r="C96">
        <v>49.7</v>
      </c>
    </row>
    <row r="97" spans="3:3">
      <c r="C97">
        <v>49.66</v>
      </c>
    </row>
    <row r="98" spans="3:3">
      <c r="C98">
        <v>49.65</v>
      </c>
    </row>
    <row r="99" spans="3:3">
      <c r="C99">
        <v>49.65</v>
      </c>
    </row>
    <row r="100" spans="3:3">
      <c r="C100">
        <v>49.63</v>
      </c>
    </row>
    <row r="101" spans="3:3">
      <c r="C101">
        <v>49.63</v>
      </c>
    </row>
    <row r="102" spans="3:3">
      <c r="C102">
        <v>49.56</v>
      </c>
    </row>
  </sheetData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1:I131"/>
  <sheetViews>
    <sheetView tabSelected="1" topLeftCell="A2" zoomScaleNormal="100" zoomScaleSheetLayoutView="85" workbookViewId="0">
      <pane ySplit="1" topLeftCell="A3" activePane="bottomLeft" state="frozen"/>
      <selection activeCell="A2" sqref="A2"/>
      <selection pane="bottomLeft" activeCell="C11" sqref="C11"/>
    </sheetView>
  </sheetViews>
  <sheetFormatPr defaultRowHeight="12.75"/>
  <cols>
    <col min="1" max="1" width="6.28515625" customWidth="1"/>
    <col min="2" max="2" width="20.85546875" bestFit="1" customWidth="1"/>
    <col min="3" max="3" width="18.5703125" bestFit="1" customWidth="1"/>
    <col min="4" max="4" width="18" bestFit="1" customWidth="1"/>
    <col min="5" max="5" width="13.140625" bestFit="1" customWidth="1"/>
    <col min="6" max="6" width="14" bestFit="1" customWidth="1"/>
    <col min="7" max="7" width="83.140625" bestFit="1" customWidth="1"/>
    <col min="8" max="8" width="9.28515625" bestFit="1" customWidth="1"/>
    <col min="9" max="9" width="3" bestFit="1" customWidth="1"/>
  </cols>
  <sheetData>
    <row r="1" spans="2:7">
      <c r="B1" t="s">
        <v>78</v>
      </c>
    </row>
    <row r="2" spans="2:7" ht="15">
      <c r="B2" s="43" t="s">
        <v>79</v>
      </c>
      <c r="C2" s="44" t="s">
        <v>80</v>
      </c>
      <c r="D2" s="44" t="s">
        <v>81</v>
      </c>
      <c r="E2" s="44" t="s">
        <v>82</v>
      </c>
      <c r="F2" s="44" t="s">
        <v>83</v>
      </c>
    </row>
    <row r="3" spans="2:7" ht="15">
      <c r="B3" s="45">
        <v>1</v>
      </c>
      <c r="C3" s="46">
        <v>50.054099999999998</v>
      </c>
      <c r="D3" s="46">
        <v>49.904699999999998</v>
      </c>
      <c r="E3" s="46">
        <v>50.446300000000001</v>
      </c>
      <c r="F3" s="46">
        <v>50.276400000000002</v>
      </c>
      <c r="G3" s="54" t="s">
        <v>109</v>
      </c>
    </row>
    <row r="4" spans="2:7" ht="15">
      <c r="B4" s="45">
        <v>2</v>
      </c>
      <c r="C4" s="46">
        <v>50.202100000000002</v>
      </c>
      <c r="D4" s="46">
        <v>49.903399999999998</v>
      </c>
      <c r="E4" s="46">
        <v>50.193899999999999</v>
      </c>
      <c r="F4" s="46">
        <v>50.332599999999999</v>
      </c>
      <c r="G4" s="54" t="s">
        <v>110</v>
      </c>
    </row>
    <row r="5" spans="2:7" ht="15">
      <c r="B5" s="45">
        <v>3</v>
      </c>
      <c r="C5" s="46">
        <v>49.999499999999998</v>
      </c>
      <c r="D5" s="46">
        <v>49.864400000000003</v>
      </c>
      <c r="E5" s="46">
        <v>50.211599999999997</v>
      </c>
      <c r="F5" s="46">
        <v>50.059899999999999</v>
      </c>
      <c r="G5" t="s">
        <v>111</v>
      </c>
    </row>
    <row r="6" spans="2:7" ht="15">
      <c r="B6" s="45">
        <v>4</v>
      </c>
      <c r="C6" s="46">
        <v>49.886600000000001</v>
      </c>
      <c r="D6" s="46">
        <v>50.187899999999999</v>
      </c>
      <c r="E6" s="46">
        <v>50.185600000000001</v>
      </c>
      <c r="F6" s="46">
        <v>50.298099999999998</v>
      </c>
      <c r="G6" t="s">
        <v>112</v>
      </c>
    </row>
    <row r="7" spans="2:7" ht="15">
      <c r="B7" s="45">
        <v>5</v>
      </c>
      <c r="C7" s="46">
        <v>50.0214</v>
      </c>
      <c r="D7" s="46">
        <v>50.168999999999997</v>
      </c>
      <c r="E7" s="46">
        <v>50.320500000000003</v>
      </c>
      <c r="F7" s="46">
        <v>49.796700000000001</v>
      </c>
      <c r="G7" t="s">
        <v>113</v>
      </c>
    </row>
    <row r="8" spans="2:7" ht="15">
      <c r="B8" s="45">
        <v>6</v>
      </c>
      <c r="C8" s="46">
        <v>50.087699999999998</v>
      </c>
      <c r="D8" s="46">
        <v>50.2393</v>
      </c>
      <c r="E8" s="46">
        <v>50.154699999999998</v>
      </c>
      <c r="F8" s="46">
        <v>50.277700000000003</v>
      </c>
      <c r="G8" s="97" t="s">
        <v>129</v>
      </c>
    </row>
    <row r="9" spans="2:7" ht="15.75" thickBot="1">
      <c r="B9" s="45">
        <v>7</v>
      </c>
      <c r="C9" s="46">
        <v>49.872700000000002</v>
      </c>
      <c r="D9" s="46">
        <v>49.733400000000003</v>
      </c>
      <c r="E9" s="46">
        <v>50.143700000000003</v>
      </c>
      <c r="F9" s="46">
        <v>50.592199999999998</v>
      </c>
      <c r="G9" s="27" t="s">
        <v>130</v>
      </c>
    </row>
    <row r="10" spans="2:7" ht="15">
      <c r="B10" s="45">
        <v>8</v>
      </c>
      <c r="C10" s="46">
        <v>49.984000000000002</v>
      </c>
      <c r="D10" s="46">
        <v>49.7258</v>
      </c>
      <c r="E10" s="46">
        <v>50.293100000000003</v>
      </c>
      <c r="F10" s="46">
        <v>50.444699999999997</v>
      </c>
      <c r="G10" s="114"/>
    </row>
    <row r="11" spans="2:7" ht="15">
      <c r="B11" s="45">
        <v>9</v>
      </c>
      <c r="C11" s="46">
        <v>50.131999999999998</v>
      </c>
      <c r="D11" s="46">
        <v>49.872799999999998</v>
      </c>
      <c r="E11" s="46">
        <v>50.320999999999998</v>
      </c>
      <c r="F11" s="46">
        <v>50.2592</v>
      </c>
      <c r="G11" s="112"/>
    </row>
    <row r="12" spans="2:7" ht="15">
      <c r="B12" s="45">
        <v>10</v>
      </c>
      <c r="C12" s="46">
        <v>49.999499999999998</v>
      </c>
      <c r="D12" s="46">
        <v>50.027200000000001</v>
      </c>
      <c r="E12" s="46">
        <v>50.337899999999998</v>
      </c>
      <c r="F12" s="46">
        <v>50.291800000000002</v>
      </c>
      <c r="G12" s="112"/>
    </row>
    <row r="13" spans="2:7" ht="15">
      <c r="B13" s="45">
        <v>11</v>
      </c>
      <c r="C13" s="46">
        <v>49.915399999999998</v>
      </c>
      <c r="D13" s="46">
        <v>50.304600000000001</v>
      </c>
      <c r="E13" s="46">
        <v>50.291699999999999</v>
      </c>
      <c r="F13" s="46">
        <v>50.005899999999997</v>
      </c>
      <c r="G13" s="112"/>
    </row>
    <row r="14" spans="2:7" ht="15">
      <c r="B14" s="45">
        <v>12</v>
      </c>
      <c r="C14" s="46">
        <v>49.955100000000002</v>
      </c>
      <c r="D14" s="46">
        <v>50.187199999999997</v>
      </c>
      <c r="E14" s="46">
        <v>50.256</v>
      </c>
      <c r="F14" s="46">
        <v>50.074199999999998</v>
      </c>
      <c r="G14" s="112"/>
    </row>
    <row r="15" spans="2:7" ht="15">
      <c r="B15" s="45">
        <v>13</v>
      </c>
      <c r="C15" s="46">
        <v>50.017499999999998</v>
      </c>
      <c r="D15" s="46">
        <v>50.040599999999998</v>
      </c>
      <c r="E15" s="46">
        <v>50.341799999999999</v>
      </c>
      <c r="F15" s="46">
        <v>50.136400000000002</v>
      </c>
      <c r="G15" s="112"/>
    </row>
    <row r="16" spans="2:7" ht="15">
      <c r="B16" s="45">
        <v>14</v>
      </c>
      <c r="C16" s="46">
        <v>49.831099999999999</v>
      </c>
      <c r="D16" s="46">
        <v>50.115000000000002</v>
      </c>
      <c r="E16" s="46">
        <v>50.286200000000001</v>
      </c>
      <c r="F16" s="46">
        <v>50.230600000000003</v>
      </c>
      <c r="G16" s="112"/>
    </row>
    <row r="17" spans="2:7" ht="15">
      <c r="B17" s="45">
        <v>15</v>
      </c>
      <c r="C17" s="46">
        <v>49.886400000000002</v>
      </c>
      <c r="D17" s="46">
        <v>49.883899999999997</v>
      </c>
      <c r="E17" s="46">
        <v>50.379199999999997</v>
      </c>
      <c r="F17" s="46">
        <v>50.256100000000004</v>
      </c>
      <c r="G17" s="112"/>
    </row>
    <row r="18" spans="2:7" ht="15">
      <c r="B18" s="45">
        <v>16</v>
      </c>
      <c r="C18" s="46">
        <v>49.908499999999997</v>
      </c>
      <c r="D18" s="46">
        <v>49.815100000000001</v>
      </c>
      <c r="E18" s="46">
        <v>50.1218</v>
      </c>
      <c r="F18" s="46">
        <v>50.107500000000002</v>
      </c>
      <c r="G18" s="112"/>
    </row>
    <row r="19" spans="2:7" ht="15">
      <c r="B19" s="45">
        <v>17</v>
      </c>
      <c r="C19" s="46">
        <v>50.026200000000003</v>
      </c>
      <c r="D19" s="46">
        <v>49.944099999999999</v>
      </c>
      <c r="E19" s="46">
        <v>50.457500000000003</v>
      </c>
      <c r="F19" s="46">
        <v>50.344000000000001</v>
      </c>
      <c r="G19" s="112"/>
    </row>
    <row r="20" spans="2:7" ht="15">
      <c r="B20" s="45">
        <v>18</v>
      </c>
      <c r="C20" s="46">
        <v>49.974699999999999</v>
      </c>
      <c r="D20" s="46">
        <v>49.9024</v>
      </c>
      <c r="E20" s="46">
        <v>50.425400000000003</v>
      </c>
      <c r="F20" s="46">
        <v>50.0259</v>
      </c>
      <c r="G20" s="112"/>
    </row>
    <row r="21" spans="2:7" ht="15.75" thickBot="1">
      <c r="B21" s="45">
        <v>19</v>
      </c>
      <c r="C21" s="46">
        <v>49.817999999999998</v>
      </c>
      <c r="D21" s="46">
        <v>49.972999999999999</v>
      </c>
      <c r="E21" s="46">
        <v>50.389099999999999</v>
      </c>
      <c r="F21" s="46">
        <v>50.3369</v>
      </c>
      <c r="G21" s="113"/>
    </row>
    <row r="22" spans="2:7" ht="15">
      <c r="B22" s="45">
        <v>20</v>
      </c>
      <c r="C22" s="46">
        <v>50.132800000000003</v>
      </c>
      <c r="D22" s="46">
        <v>50.31</v>
      </c>
      <c r="E22" s="46">
        <v>50.160299999999999</v>
      </c>
      <c r="F22" s="46">
        <v>50.238500000000002</v>
      </c>
    </row>
    <row r="23" spans="2:7" ht="15">
      <c r="B23" s="45">
        <v>21</v>
      </c>
      <c r="C23" s="46">
        <v>49.9953</v>
      </c>
      <c r="D23" s="46">
        <v>50.024700000000003</v>
      </c>
      <c r="E23" s="46">
        <v>50.311100000000003</v>
      </c>
      <c r="F23" s="46">
        <v>50.4328</v>
      </c>
    </row>
    <row r="24" spans="2:7" ht="15">
      <c r="B24" s="45">
        <v>22</v>
      </c>
      <c r="C24" s="46">
        <v>49.7727</v>
      </c>
      <c r="D24" s="46">
        <v>49.873699999999999</v>
      </c>
      <c r="E24" s="46">
        <v>50.159399999999998</v>
      </c>
      <c r="F24" s="46">
        <v>50.323599999999999</v>
      </c>
    </row>
    <row r="25" spans="2:7" ht="15">
      <c r="B25" s="45">
        <v>23</v>
      </c>
      <c r="C25" s="46">
        <v>50.0304</v>
      </c>
      <c r="D25" s="46">
        <v>50.133899999999997</v>
      </c>
      <c r="E25" s="46">
        <v>50.410400000000003</v>
      </c>
      <c r="F25" s="46">
        <v>50.178400000000003</v>
      </c>
    </row>
    <row r="26" spans="2:7" ht="15">
      <c r="B26" s="45">
        <v>24</v>
      </c>
      <c r="C26" s="46">
        <v>50.176400000000001</v>
      </c>
      <c r="D26" s="46">
        <v>50.119199999999999</v>
      </c>
      <c r="E26" s="46">
        <v>50.237900000000003</v>
      </c>
      <c r="F26" s="46">
        <v>50.311500000000002</v>
      </c>
    </row>
    <row r="27" spans="2:7" ht="15">
      <c r="B27" s="45">
        <v>25</v>
      </c>
      <c r="C27" s="46">
        <v>50.002600000000001</v>
      </c>
      <c r="D27" s="46">
        <v>49.813600000000001</v>
      </c>
      <c r="E27" s="46">
        <v>50.191000000000003</v>
      </c>
      <c r="F27" s="46">
        <v>50.6509</v>
      </c>
    </row>
    <row r="28" spans="2:7" ht="15">
      <c r="B28" s="45">
        <v>26</v>
      </c>
      <c r="C28" s="46">
        <v>50.088099999999997</v>
      </c>
      <c r="D28" s="46">
        <v>49.993699999999997</v>
      </c>
      <c r="E28" s="46">
        <v>50.384700000000002</v>
      </c>
      <c r="F28" s="46">
        <v>50.266500000000001</v>
      </c>
    </row>
    <row r="29" spans="2:7" ht="15">
      <c r="B29" s="45">
        <v>27</v>
      </c>
      <c r="C29" s="46">
        <v>50.120399999999997</v>
      </c>
      <c r="D29" s="46">
        <v>49.819200000000002</v>
      </c>
      <c r="E29" s="46">
        <v>50.313299999999998</v>
      </c>
      <c r="F29" s="46">
        <v>50.343400000000003</v>
      </c>
    </row>
    <row r="30" spans="2:7" ht="15">
      <c r="B30" s="45">
        <v>28</v>
      </c>
      <c r="C30" s="46">
        <v>50.0122</v>
      </c>
      <c r="D30" s="46">
        <v>49.983400000000003</v>
      </c>
      <c r="E30" s="46">
        <v>50.332099999999997</v>
      </c>
      <c r="F30" s="46">
        <v>50.034700000000001</v>
      </c>
    </row>
    <row r="31" spans="2:7" ht="15">
      <c r="B31" s="45">
        <v>29</v>
      </c>
      <c r="C31" s="46">
        <v>49.901400000000002</v>
      </c>
      <c r="D31" s="46">
        <v>50.041699999999999</v>
      </c>
      <c r="E31" s="46">
        <v>49.9985</v>
      </c>
      <c r="F31" s="46">
        <v>50.194499999999998</v>
      </c>
    </row>
    <row r="32" spans="2:7" ht="15">
      <c r="B32" s="45">
        <v>30</v>
      </c>
      <c r="C32" s="46">
        <v>49.982700000000001</v>
      </c>
      <c r="D32" s="46">
        <v>49.966799999999999</v>
      </c>
      <c r="E32" s="46">
        <v>50.162599999999998</v>
      </c>
      <c r="F32" s="46">
        <v>50.078099999999999</v>
      </c>
    </row>
    <row r="33" spans="2:6" ht="15">
      <c r="B33" s="45">
        <v>31</v>
      </c>
      <c r="C33" s="46">
        <v>50.003999999999998</v>
      </c>
      <c r="D33" s="46">
        <v>49.872</v>
      </c>
      <c r="E33" s="46">
        <v>50.235700000000001</v>
      </c>
      <c r="F33" s="46">
        <v>50.156199999999998</v>
      </c>
    </row>
    <row r="34" spans="2:6" ht="15">
      <c r="B34" s="45">
        <v>32</v>
      </c>
      <c r="C34" s="46">
        <v>50.2074</v>
      </c>
      <c r="D34" s="46">
        <v>49.968899999999998</v>
      </c>
      <c r="E34" s="46">
        <v>50.312800000000003</v>
      </c>
      <c r="F34" s="46">
        <v>50.512700000000002</v>
      </c>
    </row>
    <row r="35" spans="2:6" ht="15">
      <c r="B35" s="45">
        <v>33</v>
      </c>
      <c r="C35" s="46">
        <v>50.200699999999998</v>
      </c>
      <c r="D35" s="46">
        <v>49.680599999999998</v>
      </c>
      <c r="E35" s="46">
        <v>50.152099999999997</v>
      </c>
      <c r="F35" s="46">
        <v>50.129800000000003</v>
      </c>
    </row>
    <row r="36" spans="2:6" ht="15">
      <c r="B36" s="45">
        <v>34</v>
      </c>
      <c r="C36" s="46">
        <v>49.999299999999998</v>
      </c>
      <c r="D36" s="46">
        <v>49.756599999999999</v>
      </c>
      <c r="E36" s="46">
        <v>50.043900000000001</v>
      </c>
      <c r="F36" s="46">
        <v>49.872399999999999</v>
      </c>
    </row>
    <row r="37" spans="2:6" ht="15">
      <c r="B37" s="45">
        <v>35</v>
      </c>
      <c r="C37" s="46">
        <v>49.992199999999997</v>
      </c>
      <c r="D37" s="46">
        <v>50.150500000000001</v>
      </c>
      <c r="E37" s="46">
        <v>50.260100000000001</v>
      </c>
      <c r="F37" s="46">
        <v>50.241100000000003</v>
      </c>
    </row>
    <row r="38" spans="2:6" ht="15">
      <c r="B38" s="45">
        <v>36</v>
      </c>
      <c r="C38" s="46">
        <v>50.017000000000003</v>
      </c>
      <c r="D38" s="46">
        <v>50.235999999999997</v>
      </c>
      <c r="E38" s="46">
        <v>50.411499999999997</v>
      </c>
      <c r="F38" s="46">
        <v>50.141599999999997</v>
      </c>
    </row>
    <row r="39" spans="2:6" ht="15">
      <c r="B39" s="45">
        <v>37</v>
      </c>
      <c r="C39" s="46">
        <v>50.027900000000002</v>
      </c>
      <c r="D39" s="46">
        <v>50.110599999999998</v>
      </c>
      <c r="E39" s="46">
        <v>50.302199999999999</v>
      </c>
      <c r="F39" s="46">
        <v>50.241500000000002</v>
      </c>
    </row>
    <row r="40" spans="2:6" ht="15">
      <c r="B40" s="45">
        <v>38</v>
      </c>
      <c r="C40" s="46">
        <v>49.951500000000003</v>
      </c>
      <c r="D40" s="46">
        <v>50.353700000000003</v>
      </c>
      <c r="E40" s="46">
        <v>50.246600000000001</v>
      </c>
      <c r="F40" s="46">
        <v>50.322800000000001</v>
      </c>
    </row>
    <row r="41" spans="2:6" ht="15">
      <c r="B41" s="45">
        <v>39</v>
      </c>
      <c r="C41" s="46">
        <v>50.027799999999999</v>
      </c>
      <c r="D41" s="46">
        <v>50.024500000000003</v>
      </c>
      <c r="E41" s="46">
        <v>50.398000000000003</v>
      </c>
      <c r="F41" s="46">
        <v>50.186999999999998</v>
      </c>
    </row>
    <row r="42" spans="2:6" ht="15">
      <c r="B42" s="45">
        <v>40</v>
      </c>
      <c r="C42" s="46">
        <v>49.854900000000001</v>
      </c>
      <c r="D42" s="46">
        <v>50.218899999999998</v>
      </c>
      <c r="E42" s="46">
        <v>50.2988</v>
      </c>
      <c r="F42" s="46">
        <v>50.340200000000003</v>
      </c>
    </row>
    <row r="43" spans="2:6" ht="15">
      <c r="B43" s="45">
        <v>41</v>
      </c>
      <c r="C43" s="46">
        <v>50.042299999999997</v>
      </c>
      <c r="D43" s="46">
        <v>49.9178</v>
      </c>
      <c r="E43" s="46">
        <v>50.323799999999999</v>
      </c>
      <c r="F43" s="46">
        <v>49.916699999999999</v>
      </c>
    </row>
    <row r="44" spans="2:6" ht="15">
      <c r="B44" s="45">
        <v>42</v>
      </c>
      <c r="C44" s="46">
        <v>50.159100000000002</v>
      </c>
      <c r="D44" s="46">
        <v>49.959699999999998</v>
      </c>
      <c r="E44" s="46">
        <v>50.250599999999999</v>
      </c>
      <c r="F44" s="46">
        <v>50.4405</v>
      </c>
    </row>
    <row r="45" spans="2:6" ht="15">
      <c r="B45" s="45">
        <v>43</v>
      </c>
      <c r="C45" s="46">
        <v>50.027500000000003</v>
      </c>
      <c r="D45" s="46">
        <v>49.981499999999997</v>
      </c>
      <c r="E45" s="46">
        <v>50.413200000000003</v>
      </c>
      <c r="F45" s="46">
        <v>50.052900000000001</v>
      </c>
    </row>
    <row r="46" spans="2:6" ht="15">
      <c r="B46" s="45">
        <v>44</v>
      </c>
      <c r="C46" s="46">
        <v>50.029600000000002</v>
      </c>
      <c r="D46" s="46">
        <v>50.213200000000001</v>
      </c>
      <c r="E46" s="46">
        <v>50.347799999999999</v>
      </c>
      <c r="F46" s="46">
        <v>50.239600000000003</v>
      </c>
    </row>
    <row r="47" spans="2:6" ht="15">
      <c r="B47" s="45">
        <v>45</v>
      </c>
      <c r="C47" s="46">
        <v>50.111400000000003</v>
      </c>
      <c r="D47" s="46">
        <v>49.785699999999999</v>
      </c>
      <c r="E47" s="46">
        <v>50.412700000000001</v>
      </c>
      <c r="F47" s="46">
        <v>50.297699999999999</v>
      </c>
    </row>
    <row r="48" spans="2:6" ht="15">
      <c r="B48" s="45">
        <v>46</v>
      </c>
      <c r="C48" s="46">
        <v>50.076300000000003</v>
      </c>
      <c r="D48" s="46">
        <v>49.763399999999997</v>
      </c>
      <c r="E48" s="46">
        <v>50.072299999999998</v>
      </c>
      <c r="F48" s="46">
        <v>50.199599999999997</v>
      </c>
    </row>
    <row r="49" spans="2:6" ht="15">
      <c r="B49" s="45">
        <v>47</v>
      </c>
      <c r="C49" s="46">
        <v>49.951799999999999</v>
      </c>
      <c r="D49" s="46">
        <v>50.240400000000001</v>
      </c>
      <c r="E49" s="46">
        <v>50.230699999999999</v>
      </c>
      <c r="F49" s="46">
        <v>50.209000000000003</v>
      </c>
    </row>
    <row r="50" spans="2:6" ht="15">
      <c r="B50" s="45">
        <v>48</v>
      </c>
      <c r="C50" s="46">
        <v>50.011899999999997</v>
      </c>
      <c r="D50" s="46">
        <v>50.036999999999999</v>
      </c>
      <c r="E50" s="46">
        <v>50.360100000000003</v>
      </c>
      <c r="F50" s="46">
        <v>50.241700000000002</v>
      </c>
    </row>
    <row r="51" spans="2:6" ht="15">
      <c r="B51" s="45">
        <v>49</v>
      </c>
      <c r="C51" s="46">
        <v>50.060099999999998</v>
      </c>
      <c r="D51" s="46">
        <v>49.766599999999997</v>
      </c>
      <c r="E51" s="46">
        <v>50.5837</v>
      </c>
      <c r="F51" s="46">
        <v>50.272399999999998</v>
      </c>
    </row>
    <row r="52" spans="2:6" ht="15">
      <c r="B52" s="45">
        <v>50</v>
      </c>
      <c r="C52" s="46">
        <v>50.062800000000003</v>
      </c>
      <c r="D52" s="46">
        <v>50.289700000000003</v>
      </c>
      <c r="E52" s="46">
        <v>50.295499999999997</v>
      </c>
      <c r="F52" s="46">
        <v>50.656399999999998</v>
      </c>
    </row>
    <row r="53" spans="2:6" ht="15">
      <c r="B53" s="45">
        <v>51</v>
      </c>
      <c r="C53" s="46">
        <v>50.067999999999998</v>
      </c>
      <c r="D53" s="46">
        <v>49.8996</v>
      </c>
      <c r="E53" s="46">
        <v>50.198900000000002</v>
      </c>
      <c r="F53" s="46">
        <v>50.395099999999999</v>
      </c>
    </row>
    <row r="54" spans="2:6" ht="15">
      <c r="B54" s="45">
        <v>52</v>
      </c>
      <c r="C54" s="46">
        <v>49.966500000000003</v>
      </c>
      <c r="D54" s="46">
        <v>50.040399999999998</v>
      </c>
      <c r="E54" s="46">
        <v>50.357599999999998</v>
      </c>
      <c r="F54" s="46">
        <v>50.146999999999998</v>
      </c>
    </row>
    <row r="55" spans="2:6" ht="15">
      <c r="B55" s="45">
        <v>53</v>
      </c>
      <c r="C55" s="46">
        <v>49.876100000000001</v>
      </c>
      <c r="D55" s="46">
        <v>49.994500000000002</v>
      </c>
      <c r="E55" s="46">
        <v>50.346400000000003</v>
      </c>
      <c r="F55" s="46">
        <v>50.346899999999998</v>
      </c>
    </row>
    <row r="56" spans="2:6" ht="15">
      <c r="B56" s="45">
        <v>54</v>
      </c>
      <c r="C56" s="46">
        <v>49.8797</v>
      </c>
      <c r="D56" s="46">
        <v>49.615099999999998</v>
      </c>
      <c r="E56" s="46">
        <v>50.179400000000001</v>
      </c>
      <c r="F56" s="46">
        <v>50.192399999999999</v>
      </c>
    </row>
    <row r="57" spans="2:6" ht="15">
      <c r="B57" s="45">
        <v>55</v>
      </c>
      <c r="C57" s="46">
        <v>49.860100000000003</v>
      </c>
      <c r="D57" s="46">
        <v>49.953499999999998</v>
      </c>
      <c r="E57" s="46">
        <v>50.3523</v>
      </c>
      <c r="F57" s="46">
        <v>50.143500000000003</v>
      </c>
    </row>
    <row r="58" spans="2:6" ht="15">
      <c r="B58" s="45">
        <v>56</v>
      </c>
      <c r="C58" s="46">
        <v>49.887700000000002</v>
      </c>
      <c r="D58" s="46">
        <v>50.117400000000004</v>
      </c>
      <c r="E58" s="46">
        <v>50.364100000000001</v>
      </c>
      <c r="F58" s="46">
        <v>50.186199999999999</v>
      </c>
    </row>
    <row r="59" spans="2:6" ht="15">
      <c r="B59" s="45">
        <v>57</v>
      </c>
      <c r="C59" s="46">
        <v>50.0169</v>
      </c>
      <c r="D59" s="46">
        <v>50.149500000000003</v>
      </c>
      <c r="E59" s="46">
        <v>50.305399999999999</v>
      </c>
      <c r="F59" s="46">
        <v>50.388300000000001</v>
      </c>
    </row>
    <row r="60" spans="2:6" ht="15">
      <c r="B60" s="45">
        <v>58</v>
      </c>
      <c r="C60" s="46">
        <v>50.144300000000001</v>
      </c>
      <c r="D60" s="46">
        <v>50.021799999999999</v>
      </c>
      <c r="E60" s="46">
        <v>50.362499999999997</v>
      </c>
      <c r="F60" s="46">
        <v>50.164999999999999</v>
      </c>
    </row>
    <row r="61" spans="2:6" ht="15">
      <c r="B61" s="45">
        <v>59</v>
      </c>
      <c r="C61" s="46">
        <v>49.931100000000001</v>
      </c>
      <c r="D61" s="46">
        <v>49.807899999999997</v>
      </c>
      <c r="E61" s="46">
        <v>50.262099999999997</v>
      </c>
      <c r="F61" s="46">
        <v>50.274299999999997</v>
      </c>
    </row>
    <row r="62" spans="2:6" ht="15">
      <c r="B62" s="45">
        <v>60</v>
      </c>
      <c r="C62" s="46">
        <v>50.0777</v>
      </c>
      <c r="D62" s="46">
        <v>49.817999999999998</v>
      </c>
      <c r="E62" s="46">
        <v>50.284399999999998</v>
      </c>
      <c r="F62" s="46">
        <v>50.187899999999999</v>
      </c>
    </row>
    <row r="63" spans="2:6" ht="15">
      <c r="B63" s="45">
        <v>61</v>
      </c>
      <c r="C63" s="46">
        <v>50.0672</v>
      </c>
      <c r="D63" s="46">
        <v>49.916200000000003</v>
      </c>
      <c r="E63" s="46">
        <v>50.236699999999999</v>
      </c>
      <c r="F63" s="46">
        <v>50.350299999999997</v>
      </c>
    </row>
    <row r="64" spans="2:6" ht="15">
      <c r="B64" s="45">
        <v>62</v>
      </c>
      <c r="C64" s="46">
        <v>49.892699999999998</v>
      </c>
      <c r="D64" s="46">
        <v>49.878700000000002</v>
      </c>
      <c r="E64" s="46">
        <v>50.477899999999998</v>
      </c>
      <c r="F64" s="46">
        <v>50.190800000000003</v>
      </c>
    </row>
    <row r="65" spans="2:6" ht="15">
      <c r="B65" s="45">
        <v>63</v>
      </c>
      <c r="C65" s="46">
        <v>49.947499999999998</v>
      </c>
      <c r="D65" s="46">
        <v>50.048200000000001</v>
      </c>
      <c r="E65" s="46">
        <v>50.450600000000001</v>
      </c>
      <c r="F65" s="46">
        <v>50.299500000000002</v>
      </c>
    </row>
    <row r="66" spans="2:6" ht="15">
      <c r="B66" s="45">
        <v>64</v>
      </c>
      <c r="C66" s="46">
        <v>50.081400000000002</v>
      </c>
      <c r="D66" s="46">
        <v>50.154699999999998</v>
      </c>
      <c r="E66" s="46">
        <v>50.382199999999997</v>
      </c>
      <c r="F66" s="46">
        <v>50.2515</v>
      </c>
    </row>
    <row r="67" spans="2:6" ht="15">
      <c r="B67" s="45">
        <v>65</v>
      </c>
      <c r="C67" s="46">
        <v>49.935200000000002</v>
      </c>
      <c r="D67" s="46">
        <v>50.065399999999997</v>
      </c>
      <c r="E67" s="46">
        <v>50.421999999999997</v>
      </c>
      <c r="F67" s="46">
        <v>50.121499999999997</v>
      </c>
    </row>
    <row r="68" spans="2:6" ht="15">
      <c r="B68" s="45">
        <v>66</v>
      </c>
      <c r="C68" s="46">
        <v>49.971499999999999</v>
      </c>
      <c r="D68" s="46">
        <v>50.258699999999997</v>
      </c>
      <c r="E68" s="46">
        <v>50.310699999999997</v>
      </c>
      <c r="F68" s="46">
        <v>50.659599999999998</v>
      </c>
    </row>
    <row r="69" spans="2:6" ht="15">
      <c r="B69" s="45">
        <v>67</v>
      </c>
      <c r="C69" s="46">
        <v>50.049799999999998</v>
      </c>
      <c r="D69" s="46">
        <v>49.904400000000003</v>
      </c>
      <c r="E69" s="46">
        <v>50.302599999999998</v>
      </c>
      <c r="F69" s="46">
        <v>50.118200000000002</v>
      </c>
    </row>
    <row r="70" spans="2:6" ht="15">
      <c r="B70" s="45">
        <v>68</v>
      </c>
      <c r="C70" s="46">
        <v>49.952800000000003</v>
      </c>
      <c r="D70" s="46">
        <v>49.726599999999998</v>
      </c>
      <c r="E70" s="46">
        <v>50.345799999999997</v>
      </c>
      <c r="F70" s="46">
        <v>50.094200000000001</v>
      </c>
    </row>
    <row r="71" spans="2:6" ht="15">
      <c r="B71" s="45">
        <v>69</v>
      </c>
      <c r="C71" s="46">
        <v>50.208799999999997</v>
      </c>
      <c r="D71" s="46">
        <v>49.907499999999999</v>
      </c>
      <c r="E71" s="46">
        <v>50.2057</v>
      </c>
      <c r="F71" s="46">
        <v>50.582099999999997</v>
      </c>
    </row>
    <row r="72" spans="2:6" ht="15">
      <c r="B72" s="45">
        <v>70</v>
      </c>
      <c r="C72" s="46">
        <v>49.974200000000003</v>
      </c>
      <c r="D72" s="46">
        <v>50.398699999999998</v>
      </c>
      <c r="E72" s="46">
        <v>50.1965</v>
      </c>
      <c r="F72" s="46">
        <v>50.337299999999999</v>
      </c>
    </row>
    <row r="73" spans="2:6" ht="15">
      <c r="B73" s="45">
        <v>71</v>
      </c>
      <c r="C73" s="46">
        <v>50.005699999999997</v>
      </c>
      <c r="D73" s="46">
        <v>50.054299999999998</v>
      </c>
      <c r="E73" s="46">
        <v>50.341299999999997</v>
      </c>
      <c r="F73" s="46">
        <v>50.531700000000001</v>
      </c>
    </row>
    <row r="74" spans="2:6" ht="15">
      <c r="B74" s="45">
        <v>72</v>
      </c>
      <c r="C74" s="46">
        <v>50.037700000000001</v>
      </c>
      <c r="D74" s="46">
        <v>50.076599999999999</v>
      </c>
      <c r="E74" s="46">
        <v>50.598199999999999</v>
      </c>
      <c r="F74" s="46">
        <v>50.419699999999999</v>
      </c>
    </row>
    <row r="75" spans="2:6" ht="15">
      <c r="B75" s="45">
        <v>73</v>
      </c>
      <c r="C75" s="46">
        <v>49.935600000000001</v>
      </c>
      <c r="D75" s="46">
        <v>49.666800000000002</v>
      </c>
      <c r="E75" s="46">
        <v>50.396799999999999</v>
      </c>
      <c r="F75" s="46">
        <v>49.9238</v>
      </c>
    </row>
    <row r="76" spans="2:6" ht="15">
      <c r="B76" s="45">
        <v>74</v>
      </c>
      <c r="C76" s="46">
        <v>50.058700000000002</v>
      </c>
      <c r="D76" s="46">
        <v>50.113199999999999</v>
      </c>
      <c r="E76" s="46">
        <v>50.171399999999998</v>
      </c>
      <c r="F76" s="46">
        <v>50.356000000000002</v>
      </c>
    </row>
    <row r="77" spans="2:6" ht="15">
      <c r="B77" s="45">
        <v>75</v>
      </c>
      <c r="C77" s="46">
        <v>50.095599999999997</v>
      </c>
      <c r="D77" s="46">
        <v>49.887300000000003</v>
      </c>
      <c r="E77" s="46">
        <v>50.165700000000001</v>
      </c>
      <c r="F77" s="46">
        <v>50.249899999999997</v>
      </c>
    </row>
    <row r="78" spans="2:6" ht="15">
      <c r="B78" s="45">
        <v>76</v>
      </c>
      <c r="C78" s="46">
        <v>49.766300000000001</v>
      </c>
      <c r="D78" s="46">
        <v>49.919400000000003</v>
      </c>
      <c r="E78" s="46">
        <v>50.331600000000002</v>
      </c>
      <c r="F78" s="46">
        <v>50.009599999999999</v>
      </c>
    </row>
    <row r="79" spans="2:6" ht="15">
      <c r="B79" s="45">
        <v>77</v>
      </c>
      <c r="C79" s="46">
        <v>49.951700000000002</v>
      </c>
      <c r="D79" s="46">
        <v>50.025799999999997</v>
      </c>
      <c r="E79" s="46">
        <v>50.496000000000002</v>
      </c>
      <c r="F79" s="46">
        <v>50.331200000000003</v>
      </c>
    </row>
    <row r="80" spans="2:6" ht="15">
      <c r="B80" s="45">
        <v>78</v>
      </c>
      <c r="C80" s="46">
        <v>49.963700000000003</v>
      </c>
      <c r="D80" s="46">
        <v>50.009900000000002</v>
      </c>
      <c r="E80" s="46">
        <v>50.489100000000001</v>
      </c>
      <c r="F80" s="46">
        <v>49.780700000000003</v>
      </c>
    </row>
    <row r="81" spans="2:6" ht="15">
      <c r="B81" s="45">
        <v>79</v>
      </c>
      <c r="C81" s="46">
        <v>49.866900000000001</v>
      </c>
      <c r="D81" s="46">
        <v>49.886000000000003</v>
      </c>
      <c r="E81" s="46">
        <v>50.423900000000003</v>
      </c>
      <c r="F81" s="46">
        <v>50.173499999999997</v>
      </c>
    </row>
    <row r="82" spans="2:6" ht="15">
      <c r="B82" s="45">
        <v>80</v>
      </c>
      <c r="C82" s="46">
        <v>49.894799999999996</v>
      </c>
      <c r="D82" s="46">
        <v>50.095100000000002</v>
      </c>
      <c r="E82" s="46">
        <v>50.215200000000003</v>
      </c>
      <c r="F82" s="46">
        <v>50.307699999999997</v>
      </c>
    </row>
    <row r="83" spans="2:6" ht="15">
      <c r="B83" s="45">
        <v>81</v>
      </c>
      <c r="C83" s="46">
        <v>49.905000000000001</v>
      </c>
      <c r="D83" s="46">
        <v>49.919499999999999</v>
      </c>
      <c r="E83" s="46">
        <v>50.447600000000001</v>
      </c>
      <c r="F83" s="46">
        <v>50.477899999999998</v>
      </c>
    </row>
    <row r="84" spans="2:6" ht="15">
      <c r="B84" s="45">
        <v>82</v>
      </c>
      <c r="C84" s="46">
        <v>49.987299999999998</v>
      </c>
      <c r="D84" s="46">
        <v>50.003900000000002</v>
      </c>
      <c r="E84" s="46">
        <v>50.306399999999996</v>
      </c>
      <c r="F84" s="46">
        <v>50.535200000000003</v>
      </c>
    </row>
    <row r="85" spans="2:6" ht="15">
      <c r="B85" s="45">
        <v>83</v>
      </c>
      <c r="C85" s="46">
        <v>49.8825</v>
      </c>
      <c r="D85" s="46">
        <v>49.988300000000002</v>
      </c>
      <c r="E85" s="46">
        <v>50.258600000000001</v>
      </c>
      <c r="F85" s="46">
        <v>50.301499999999997</v>
      </c>
    </row>
    <row r="86" spans="2:6" ht="15">
      <c r="B86" s="45">
        <v>84</v>
      </c>
      <c r="C86" s="46">
        <v>50.1233</v>
      </c>
      <c r="D86" s="46">
        <v>49.990400000000001</v>
      </c>
      <c r="E86" s="46">
        <v>50.272500000000001</v>
      </c>
      <c r="F86" s="46">
        <v>50.398600000000002</v>
      </c>
    </row>
    <row r="87" spans="2:6" ht="15">
      <c r="B87" s="45">
        <v>85</v>
      </c>
      <c r="C87" s="46">
        <v>49.972700000000003</v>
      </c>
      <c r="D87" s="46">
        <v>50.112499999999997</v>
      </c>
      <c r="E87" s="46">
        <v>50.361400000000003</v>
      </c>
      <c r="F87" s="46">
        <v>50.447600000000001</v>
      </c>
    </row>
    <row r="88" spans="2:6" ht="15">
      <c r="B88" s="45">
        <v>86</v>
      </c>
      <c r="C88" s="46">
        <v>49.9193</v>
      </c>
      <c r="D88" s="46">
        <v>49.708500000000001</v>
      </c>
      <c r="E88" s="46">
        <v>50.187899999999999</v>
      </c>
      <c r="F88" s="46">
        <v>50.326000000000001</v>
      </c>
    </row>
    <row r="89" spans="2:6" ht="15">
      <c r="B89" s="45">
        <v>87</v>
      </c>
      <c r="C89" s="46">
        <v>50.054400000000001</v>
      </c>
      <c r="D89" s="46">
        <v>49.995899999999999</v>
      </c>
      <c r="E89" s="46">
        <v>50.260300000000001</v>
      </c>
      <c r="F89" s="46">
        <v>50.314100000000003</v>
      </c>
    </row>
    <row r="90" spans="2:6" ht="15">
      <c r="B90" s="45">
        <v>88</v>
      </c>
      <c r="C90" s="46">
        <v>50.226599999999998</v>
      </c>
      <c r="D90" s="46">
        <v>50.080399999999997</v>
      </c>
      <c r="E90" s="46">
        <v>50.523600000000002</v>
      </c>
      <c r="F90" s="46">
        <v>50.364600000000003</v>
      </c>
    </row>
    <row r="91" spans="2:6" ht="15">
      <c r="B91" s="45">
        <v>89</v>
      </c>
      <c r="C91" s="46">
        <v>50.264600000000002</v>
      </c>
      <c r="D91" s="46">
        <v>49.892600000000002</v>
      </c>
      <c r="E91" s="46">
        <v>50.465200000000003</v>
      </c>
      <c r="F91" s="46">
        <v>50.331600000000002</v>
      </c>
    </row>
    <row r="92" spans="2:6" ht="15">
      <c r="B92" s="45">
        <v>90</v>
      </c>
      <c r="C92" s="46">
        <v>50.006599999999999</v>
      </c>
      <c r="D92" s="46">
        <v>49.904299999999999</v>
      </c>
      <c r="E92" s="46">
        <v>50.415700000000001</v>
      </c>
      <c r="F92" s="46">
        <v>49.941899999999997</v>
      </c>
    </row>
    <row r="93" spans="2:6" ht="15">
      <c r="B93" s="45">
        <v>91</v>
      </c>
      <c r="C93" s="46">
        <v>50.106900000000003</v>
      </c>
      <c r="D93" s="46">
        <v>49.777999999999999</v>
      </c>
      <c r="E93" s="46">
        <v>50.281199999999998</v>
      </c>
      <c r="F93" s="46">
        <v>50.015599999999999</v>
      </c>
    </row>
    <row r="94" spans="2:6" ht="15">
      <c r="B94" s="45">
        <v>92</v>
      </c>
      <c r="C94" s="46">
        <v>50.077599999999997</v>
      </c>
      <c r="D94" s="46">
        <v>49.869900000000001</v>
      </c>
      <c r="E94" s="46">
        <v>50.228499999999997</v>
      </c>
      <c r="F94" s="46">
        <v>50.278599999999997</v>
      </c>
    </row>
    <row r="95" spans="2:6" ht="15">
      <c r="B95" s="45">
        <v>93</v>
      </c>
      <c r="C95" s="46">
        <v>50.003700000000002</v>
      </c>
      <c r="D95" s="46">
        <v>50.491</v>
      </c>
      <c r="E95" s="46">
        <v>50.518999999999998</v>
      </c>
      <c r="F95" s="46">
        <v>50.284799999999997</v>
      </c>
    </row>
    <row r="96" spans="2:6" ht="15">
      <c r="B96" s="45">
        <v>94</v>
      </c>
      <c r="C96" s="46">
        <v>50.1</v>
      </c>
      <c r="D96" s="46">
        <v>49.731499999999997</v>
      </c>
      <c r="E96" s="46">
        <v>50.336599999999997</v>
      </c>
      <c r="F96" s="46">
        <v>50.337600000000002</v>
      </c>
    </row>
    <row r="97" spans="2:9" ht="15">
      <c r="B97" s="45">
        <v>95</v>
      </c>
      <c r="C97" s="46">
        <v>50.040700000000001</v>
      </c>
      <c r="D97" s="46">
        <v>50.122</v>
      </c>
      <c r="E97" s="46">
        <v>50.245899999999999</v>
      </c>
      <c r="F97" s="46">
        <v>50.376399999999997</v>
      </c>
    </row>
    <row r="98" spans="2:9" ht="15">
      <c r="B98" s="45">
        <v>96</v>
      </c>
      <c r="C98" s="46">
        <v>49.9709</v>
      </c>
      <c r="D98" s="46">
        <v>50.299799999999998</v>
      </c>
      <c r="E98" s="46">
        <v>50.227499999999999</v>
      </c>
      <c r="F98" s="46">
        <v>50.399500000000003</v>
      </c>
    </row>
    <row r="99" spans="2:9" ht="15">
      <c r="B99" s="45">
        <v>97</v>
      </c>
      <c r="C99" s="46">
        <v>49.966000000000001</v>
      </c>
      <c r="D99" s="46">
        <v>49.810299999999998</v>
      </c>
      <c r="E99" s="46">
        <v>50.381900000000002</v>
      </c>
      <c r="F99" s="46">
        <v>49.937100000000001</v>
      </c>
    </row>
    <row r="100" spans="2:9" ht="15">
      <c r="B100" s="45">
        <v>98</v>
      </c>
      <c r="C100" s="46">
        <v>50.010800000000003</v>
      </c>
      <c r="D100" s="46">
        <v>49.598799999999997</v>
      </c>
      <c r="E100" s="46">
        <v>50.320599999999999</v>
      </c>
      <c r="F100" s="46">
        <v>50.4679</v>
      </c>
    </row>
    <row r="101" spans="2:9" ht="15">
      <c r="B101" s="45">
        <v>99</v>
      </c>
      <c r="C101" s="46">
        <v>50.226500000000001</v>
      </c>
      <c r="D101" s="46">
        <v>50.058599999999998</v>
      </c>
      <c r="E101" s="46">
        <v>50.3902</v>
      </c>
      <c r="F101" s="46">
        <v>50.239199999999997</v>
      </c>
    </row>
    <row r="102" spans="2:9" ht="15">
      <c r="B102" s="47">
        <v>100</v>
      </c>
      <c r="C102" s="48">
        <v>50.097999999999999</v>
      </c>
      <c r="D102" s="48">
        <v>50.084299999999999</v>
      </c>
      <c r="E102" s="48">
        <v>50.289000000000001</v>
      </c>
      <c r="F102" s="106">
        <v>50.168500000000002</v>
      </c>
      <c r="H102" t="s">
        <v>342</v>
      </c>
    </row>
    <row r="103" spans="2:9">
      <c r="H103" t="s">
        <v>343</v>
      </c>
      <c r="I103">
        <v>14</v>
      </c>
    </row>
    <row r="104" spans="2:9">
      <c r="B104" t="s">
        <v>340</v>
      </c>
      <c r="C104" s="131">
        <f>MIN(C3:C102)</f>
        <v>49.766300000000001</v>
      </c>
      <c r="D104" s="131">
        <f>MIN(D3:D102)</f>
        <v>49.598799999999997</v>
      </c>
      <c r="E104" s="131">
        <f>MIN(E3:E102)</f>
        <v>49.9985</v>
      </c>
      <c r="F104" s="131">
        <f>MIN(F3:F102)</f>
        <v>49.780700000000003</v>
      </c>
      <c r="H104" t="s">
        <v>344</v>
      </c>
    </row>
    <row r="105" spans="2:9">
      <c r="B105" t="s">
        <v>341</v>
      </c>
      <c r="C105" s="131">
        <f>MAX(C3:C102)</f>
        <v>50.264600000000002</v>
      </c>
      <c r="D105" s="131">
        <f>MAX(D3:D102)</f>
        <v>50.491</v>
      </c>
      <c r="E105" s="131">
        <f>MAX(E3:E102)</f>
        <v>50.598199999999999</v>
      </c>
      <c r="F105" s="131">
        <f>MAX(F3:F102)</f>
        <v>50.659599999999998</v>
      </c>
    </row>
    <row r="106" spans="2:9">
      <c r="B106" t="s">
        <v>158</v>
      </c>
      <c r="C106" s="52">
        <f>AVERAGE(C3:C102)</f>
        <v>50.009123000000002</v>
      </c>
      <c r="D106" s="52">
        <f>AVERAGE(D3:D102)</f>
        <v>49.990526999999993</v>
      </c>
      <c r="E106" s="52">
        <f>AVERAGE(E3:E102)</f>
        <v>50.308629999999994</v>
      </c>
      <c r="F106" s="52">
        <f>AVERAGE(F3:F102)</f>
        <v>50.253310999999982</v>
      </c>
    </row>
    <row r="107" spans="2:9">
      <c r="B107" t="s">
        <v>168</v>
      </c>
      <c r="C107" s="115">
        <v>50.5</v>
      </c>
      <c r="D107">
        <v>50.5</v>
      </c>
      <c r="E107">
        <v>50.5</v>
      </c>
      <c r="F107">
        <v>50.5</v>
      </c>
    </row>
    <row r="108" spans="2:9">
      <c r="B108" t="s">
        <v>169</v>
      </c>
      <c r="C108" s="115">
        <v>49.5</v>
      </c>
      <c r="D108">
        <v>49.5</v>
      </c>
      <c r="E108">
        <v>49.5</v>
      </c>
      <c r="F108">
        <v>49.5</v>
      </c>
    </row>
    <row r="109" spans="2:9">
      <c r="B109" t="s">
        <v>345</v>
      </c>
      <c r="C109">
        <f>STDEV(C3:C102)</f>
        <v>0.10198625561487883</v>
      </c>
      <c r="D109">
        <f>STDEV(D3:D102)</f>
        <v>0.17879600014451333</v>
      </c>
      <c r="E109">
        <f>STDEV(E3:E102)</f>
        <v>0.11226621364984561</v>
      </c>
      <c r="F109">
        <f>STDEV(F3:F102)</f>
        <v>0.17594753803450627</v>
      </c>
    </row>
    <row r="110" spans="2:9">
      <c r="C110">
        <f>6*C109</f>
        <v>0.61191753368927293</v>
      </c>
      <c r="D110">
        <f>6*D109</f>
        <v>1.0727760008670799</v>
      </c>
      <c r="E110">
        <f>6*E109</f>
        <v>0.67359728189907364</v>
      </c>
      <c r="F110">
        <f>6*F109</f>
        <v>1.0556852282070377</v>
      </c>
    </row>
    <row r="111" spans="2:9">
      <c r="B111" t="s">
        <v>346</v>
      </c>
      <c r="C111" s="52">
        <f>(C108-C106)/C109</f>
        <v>-4.9920746372193143</v>
      </c>
      <c r="D111" s="52">
        <f>(D108-D106)/D109</f>
        <v>-2.7435009709586375</v>
      </c>
      <c r="E111" s="52">
        <f>(E108-E106)/E109</f>
        <v>-7.2027903472551627</v>
      </c>
      <c r="F111" s="52">
        <f>(F108-F106)/F109</f>
        <v>-4.2814523488941649</v>
      </c>
    </row>
    <row r="112" spans="2:9">
      <c r="B112" t="s">
        <v>347</v>
      </c>
      <c r="C112">
        <f>(C107-C106)/C109</f>
        <v>4.8131681768340489</v>
      </c>
      <c r="D112">
        <f>(D107-D106)/D109</f>
        <v>2.8494653101200318</v>
      </c>
      <c r="E112">
        <f>(E107-E106)/E109</f>
        <v>1.704609016180795</v>
      </c>
      <c r="F112">
        <f>(F107-F106)/F109</f>
        <v>1.4020599705784904</v>
      </c>
    </row>
    <row r="113" spans="2:6">
      <c r="B113" t="s">
        <v>348</v>
      </c>
      <c r="C113">
        <f>NORMSDIST(C111)</f>
        <v>2.9867090978186184E-7</v>
      </c>
      <c r="D113">
        <f>NORMSDIST(D111)</f>
        <v>3.0393934218870822E-3</v>
      </c>
      <c r="E113">
        <f>NORMSDIST(E111)</f>
        <v>2.9496322424068347E-13</v>
      </c>
      <c r="F113">
        <f>NORMSDIST(F111)</f>
        <v>9.2838743352974262E-6</v>
      </c>
    </row>
    <row r="114" spans="2:6">
      <c r="B114" t="s">
        <v>349</v>
      </c>
      <c r="C114">
        <f>1-NORMSDIST(C112)</f>
        <v>7.4278086659163023E-7</v>
      </c>
      <c r="D114">
        <f>1-NORMSDIST(D112)</f>
        <v>2.1896390549085432E-3</v>
      </c>
      <c r="E114">
        <f>1-NORMSDIST(E112)</f>
        <v>4.4133684342468893E-2</v>
      </c>
      <c r="F114">
        <f>1-NORMSDIST(F112)</f>
        <v>8.0448669605919454E-2</v>
      </c>
    </row>
    <row r="115" spans="2:6">
      <c r="B115" t="s">
        <v>350</v>
      </c>
      <c r="C115">
        <f t="shared" ref="C115:E116" si="0">C113*1000000</f>
        <v>0.29867090978186184</v>
      </c>
      <c r="D115">
        <f t="shared" si="0"/>
        <v>3039.3934218870822</v>
      </c>
      <c r="E115">
        <f t="shared" si="0"/>
        <v>2.9496322424068344E-7</v>
      </c>
      <c r="F115">
        <f t="shared" ref="F115" si="1">F113*1000000</f>
        <v>9.2838743352974262</v>
      </c>
    </row>
    <row r="116" spans="2:6">
      <c r="B116" t="s">
        <v>351</v>
      </c>
      <c r="C116">
        <f t="shared" si="0"/>
        <v>0.74278086659163023</v>
      </c>
      <c r="D116">
        <f t="shared" si="0"/>
        <v>2189.6390549085431</v>
      </c>
      <c r="E116">
        <f t="shared" si="0"/>
        <v>44133.684342468892</v>
      </c>
      <c r="F116">
        <f t="shared" ref="F116" si="2">F114*1000000</f>
        <v>80448.669605919451</v>
      </c>
    </row>
    <row r="117" spans="2:6">
      <c r="B117" s="35" t="s">
        <v>353</v>
      </c>
      <c r="C117">
        <f>C114+C113</f>
        <v>1.0414517763734921E-6</v>
      </c>
      <c r="D117">
        <f t="shared" ref="D117:E117" si="3">D114+D113</f>
        <v>5.2290324767956253E-3</v>
      </c>
      <c r="E117">
        <f t="shared" si="3"/>
        <v>4.4133684342763858E-2</v>
      </c>
      <c r="F117">
        <f t="shared" ref="F117" si="4">F114+F113</f>
        <v>8.0457953480254751E-2</v>
      </c>
    </row>
    <row r="118" spans="2:6">
      <c r="B118" t="s">
        <v>352</v>
      </c>
      <c r="C118">
        <f>SUM(C115:C116)</f>
        <v>1.0414517763734921</v>
      </c>
      <c r="D118">
        <f>SUM(D115:D116)</f>
        <v>5229.0324767956254</v>
      </c>
      <c r="E118">
        <f>SUM(E115:E116)</f>
        <v>44133.684342763852</v>
      </c>
      <c r="F118">
        <f>SUM(F115:F116)</f>
        <v>80457.953480254742</v>
      </c>
    </row>
    <row r="119" spans="2:6">
      <c r="B119" s="35" t="s">
        <v>354</v>
      </c>
      <c r="C119">
        <f>ABS(NORMSINV(C117))</f>
        <v>4.7452097801908621</v>
      </c>
      <c r="D119">
        <f>ABS(NORMSINV(D117))</f>
        <v>2.5603039564354244</v>
      </c>
      <c r="E119">
        <f t="shared" ref="E119:F119" si="5">ABS(NORMSINV(E117))</f>
        <v>1.7046090161776335</v>
      </c>
      <c r="F119">
        <f t="shared" si="5"/>
        <v>1.401997788926288</v>
      </c>
    </row>
    <row r="120" spans="2:6">
      <c r="B120" s="35" t="s">
        <v>355</v>
      </c>
      <c r="C120">
        <f>C119+1.5</f>
        <v>6.2452097801908621</v>
      </c>
      <c r="D120">
        <f t="shared" ref="D120:E120" si="6">D119+1.5</f>
        <v>4.0603039564354244</v>
      </c>
      <c r="E120">
        <f t="shared" si="6"/>
        <v>3.2046090161776335</v>
      </c>
      <c r="F120">
        <f t="shared" ref="F120" si="7">F119+1.5</f>
        <v>2.901997788926288</v>
      </c>
    </row>
    <row r="121" spans="2:6">
      <c r="B121" s="35" t="s">
        <v>377</v>
      </c>
      <c r="C121">
        <f>(C107-C108)/(6*C109)</f>
        <v>1.6342071356755605</v>
      </c>
      <c r="D121">
        <f t="shared" ref="D121:E121" si="8">(D107-D108)/(6*D109)</f>
        <v>0.93216104684644496</v>
      </c>
      <c r="E121">
        <f t="shared" si="8"/>
        <v>1.4845665605726597</v>
      </c>
      <c r="F121">
        <f t="shared" ref="F121" si="9">(F107-F108)/(6*F109)</f>
        <v>0.94725205324544248</v>
      </c>
    </row>
    <row r="122" spans="2:6" hidden="1">
      <c r="C122">
        <f>(C107-C106)/(3*C109)</f>
        <v>1.6043893922780164</v>
      </c>
      <c r="D122">
        <f t="shared" ref="D122:E122" si="10">(D107-D106)/(3*D109)</f>
        <v>0.94982177004001067</v>
      </c>
      <c r="E122">
        <f t="shared" si="10"/>
        <v>0.56820300539359836</v>
      </c>
      <c r="F122">
        <f t="shared" ref="F122" si="11">(F107-F106)/(3*F109)</f>
        <v>0.46735332352616349</v>
      </c>
    </row>
    <row r="123" spans="2:6" hidden="1">
      <c r="C123">
        <f>(C106-C108)/(3*C109)</f>
        <v>1.6640248790731047</v>
      </c>
      <c r="D123">
        <f t="shared" ref="D123:E123" si="12">(D106-D108)/(3*D109)</f>
        <v>0.91450032365287925</v>
      </c>
      <c r="E123">
        <f t="shared" si="12"/>
        <v>2.4009301157517209</v>
      </c>
      <c r="F123">
        <f t="shared" ref="F123" si="13">(F106-F108)/(3*F109)</f>
        <v>1.4271507829647216</v>
      </c>
    </row>
    <row r="124" spans="2:6">
      <c r="B124" s="35" t="s">
        <v>378</v>
      </c>
      <c r="C124">
        <f>MIN(C122:C123)</f>
        <v>1.6043893922780164</v>
      </c>
      <c r="D124">
        <f t="shared" ref="D124:F124" si="14">MIN(D122:D123)</f>
        <v>0.91450032365287925</v>
      </c>
      <c r="E124">
        <f t="shared" si="14"/>
        <v>0.56820300539359836</v>
      </c>
      <c r="F124">
        <f t="shared" si="14"/>
        <v>0.46735332352616349</v>
      </c>
    </row>
    <row r="125" spans="2:6">
      <c r="C125" t="s">
        <v>379</v>
      </c>
      <c r="D125" s="88" t="s">
        <v>381</v>
      </c>
      <c r="E125" t="s">
        <v>382</v>
      </c>
      <c r="F125" t="s">
        <v>383</v>
      </c>
    </row>
    <row r="126" spans="2:6">
      <c r="C126" t="s">
        <v>380</v>
      </c>
      <c r="D126" s="88"/>
      <c r="F126" t="s">
        <v>384</v>
      </c>
    </row>
    <row r="127" spans="2:6">
      <c r="D127" s="88"/>
    </row>
    <row r="128" spans="2:6">
      <c r="D128" s="88"/>
    </row>
    <row r="129" spans="4:4">
      <c r="D129" s="88"/>
    </row>
    <row r="130" spans="4:4">
      <c r="D130" s="88"/>
    </row>
    <row r="131" spans="4:4">
      <c r="D131" s="88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G34"/>
  <sheetViews>
    <sheetView topLeftCell="A16" zoomScale="145" zoomScaleNormal="145" workbookViewId="0">
      <selection activeCell="B4" sqref="B4:D33"/>
    </sheetView>
  </sheetViews>
  <sheetFormatPr defaultRowHeight="12.75"/>
  <cols>
    <col min="3" max="3" width="10.85546875" customWidth="1"/>
    <col min="7" max="7" width="9.5703125" bestFit="1" customWidth="1"/>
  </cols>
  <sheetData>
    <row r="2" spans="1:7">
      <c r="B2" s="3" t="s">
        <v>3</v>
      </c>
    </row>
    <row r="3" spans="1:7">
      <c r="A3">
        <v>1</v>
      </c>
      <c r="B3" t="s">
        <v>67</v>
      </c>
    </row>
    <row r="4" spans="1:7" ht="13.5" customHeight="1">
      <c r="B4" s="4" t="s">
        <v>0</v>
      </c>
      <c r="C4" s="4" t="s">
        <v>1</v>
      </c>
      <c r="D4" s="4" t="s">
        <v>2</v>
      </c>
      <c r="F4">
        <v>1</v>
      </c>
      <c r="G4" s="49" t="s">
        <v>87</v>
      </c>
    </row>
    <row r="5" spans="1:7">
      <c r="B5" s="2">
        <v>1</v>
      </c>
      <c r="C5" s="2">
        <v>2</v>
      </c>
      <c r="D5" s="2">
        <v>43</v>
      </c>
      <c r="E5" s="30"/>
      <c r="F5" s="50">
        <v>2</v>
      </c>
      <c r="G5" s="51" t="s">
        <v>88</v>
      </c>
    </row>
    <row r="6" spans="1:7">
      <c r="B6" s="2">
        <v>2</v>
      </c>
      <c r="C6" s="2">
        <v>2.4</v>
      </c>
      <c r="D6" s="2">
        <v>46</v>
      </c>
    </row>
    <row r="7" spans="1:7">
      <c r="B7" s="2">
        <v>3</v>
      </c>
      <c r="C7" s="2">
        <v>2.2000000000000002</v>
      </c>
      <c r="D7" s="2">
        <v>45</v>
      </c>
    </row>
    <row r="8" spans="1:7">
      <c r="B8" s="2">
        <v>4</v>
      </c>
      <c r="C8" s="2">
        <v>2.2999999999999998</v>
      </c>
      <c r="D8" s="2">
        <v>44</v>
      </c>
    </row>
    <row r="9" spans="1:7">
      <c r="B9" s="2">
        <v>5</v>
      </c>
      <c r="C9" s="2">
        <v>2.5</v>
      </c>
      <c r="D9" s="2">
        <v>45</v>
      </c>
    </row>
    <row r="10" spans="1:7">
      <c r="B10" s="2">
        <v>6</v>
      </c>
      <c r="C10" s="2">
        <v>2.8</v>
      </c>
      <c r="D10" s="2">
        <v>48</v>
      </c>
    </row>
    <row r="11" spans="1:7">
      <c r="B11" s="2">
        <v>7</v>
      </c>
      <c r="C11" s="2">
        <v>2.2000000000000002</v>
      </c>
      <c r="D11" s="2">
        <v>43</v>
      </c>
    </row>
    <row r="12" spans="1:7">
      <c r="B12" s="2">
        <v>8</v>
      </c>
      <c r="C12" s="2">
        <v>2.7</v>
      </c>
      <c r="D12" s="2">
        <v>47</v>
      </c>
    </row>
    <row r="13" spans="1:7">
      <c r="B13" s="2">
        <v>9</v>
      </c>
      <c r="C13" s="2">
        <v>2.4</v>
      </c>
      <c r="D13" s="2">
        <v>44</v>
      </c>
    </row>
    <row r="14" spans="1:7">
      <c r="B14" s="2">
        <v>10</v>
      </c>
      <c r="C14" s="2">
        <v>2.2999999999999998</v>
      </c>
      <c r="D14" s="2">
        <v>45</v>
      </c>
    </row>
    <row r="15" spans="1:7">
      <c r="B15" s="2">
        <v>11</v>
      </c>
      <c r="C15" s="2">
        <v>2</v>
      </c>
      <c r="D15" s="2">
        <v>42</v>
      </c>
    </row>
    <row r="16" spans="1:7">
      <c r="B16" s="2">
        <v>12</v>
      </c>
      <c r="C16" s="2">
        <v>2.2000000000000002</v>
      </c>
      <c r="D16" s="2">
        <v>44</v>
      </c>
    </row>
    <row r="17" spans="2:4">
      <c r="B17" s="2">
        <v>13</v>
      </c>
      <c r="C17" s="2">
        <v>2.6</v>
      </c>
      <c r="D17" s="2">
        <v>47</v>
      </c>
    </row>
    <row r="18" spans="2:4">
      <c r="B18" s="2">
        <v>14</v>
      </c>
      <c r="C18" s="2">
        <v>2.1</v>
      </c>
      <c r="D18" s="2">
        <v>44</v>
      </c>
    </row>
    <row r="19" spans="2:4">
      <c r="B19" s="2">
        <v>15</v>
      </c>
      <c r="C19" s="2">
        <v>2.5</v>
      </c>
      <c r="D19" s="2">
        <v>46</v>
      </c>
    </row>
    <row r="20" spans="2:4">
      <c r="B20" s="2">
        <v>16</v>
      </c>
      <c r="C20" s="2">
        <v>2.7</v>
      </c>
      <c r="D20" s="2">
        <v>47</v>
      </c>
    </row>
    <row r="21" spans="2:4">
      <c r="B21" s="2">
        <v>17</v>
      </c>
      <c r="C21" s="2">
        <v>2.1</v>
      </c>
      <c r="D21" s="2">
        <v>42</v>
      </c>
    </row>
    <row r="22" spans="2:4">
      <c r="B22" s="2">
        <v>18</v>
      </c>
      <c r="C22" s="2">
        <v>2.6</v>
      </c>
      <c r="D22" s="2">
        <v>48</v>
      </c>
    </row>
    <row r="23" spans="2:4">
      <c r="B23" s="2">
        <v>19</v>
      </c>
      <c r="C23" s="2">
        <v>2.4</v>
      </c>
      <c r="D23" s="2">
        <v>45</v>
      </c>
    </row>
    <row r="24" spans="2:4">
      <c r="B24" s="2">
        <v>20</v>
      </c>
      <c r="C24" s="2">
        <v>2.1</v>
      </c>
      <c r="D24" s="2">
        <v>43</v>
      </c>
    </row>
    <row r="25" spans="2:4">
      <c r="B25" s="2">
        <v>21</v>
      </c>
      <c r="C25" s="2">
        <v>2.2999999999999998</v>
      </c>
      <c r="D25" s="2">
        <v>45</v>
      </c>
    </row>
    <row r="26" spans="2:4">
      <c r="B26" s="2">
        <v>22</v>
      </c>
      <c r="C26" s="2">
        <v>2.2000000000000002</v>
      </c>
      <c r="D26" s="2">
        <v>43</v>
      </c>
    </row>
    <row r="27" spans="2:4">
      <c r="B27" s="2">
        <v>23</v>
      </c>
      <c r="C27" s="2">
        <v>2.2999999999999998</v>
      </c>
      <c r="D27" s="2">
        <v>46</v>
      </c>
    </row>
    <row r="28" spans="2:4">
      <c r="B28" s="2">
        <v>24</v>
      </c>
      <c r="C28" s="2">
        <v>2.4</v>
      </c>
      <c r="D28" s="2">
        <v>47</v>
      </c>
    </row>
    <row r="29" spans="2:4">
      <c r="B29" s="2">
        <v>25</v>
      </c>
      <c r="C29" s="2">
        <v>2.2999999999999998</v>
      </c>
      <c r="D29" s="2">
        <v>44</v>
      </c>
    </row>
    <row r="30" spans="2:4">
      <c r="B30" s="2">
        <v>26</v>
      </c>
      <c r="C30" s="2">
        <v>2.4</v>
      </c>
      <c r="D30" s="2">
        <v>45</v>
      </c>
    </row>
    <row r="31" spans="2:4">
      <c r="B31" s="2">
        <v>27</v>
      </c>
      <c r="C31" s="2">
        <v>2.6</v>
      </c>
      <c r="D31" s="2">
        <v>46</v>
      </c>
    </row>
    <row r="32" spans="2:4">
      <c r="B32" s="2">
        <v>28</v>
      </c>
      <c r="C32" s="2">
        <v>2.6</v>
      </c>
      <c r="D32" s="2">
        <v>46</v>
      </c>
    </row>
    <row r="33" spans="2:6">
      <c r="B33" s="2">
        <v>29</v>
      </c>
      <c r="C33" s="2">
        <v>2.4</v>
      </c>
      <c r="D33" s="2">
        <v>46</v>
      </c>
    </row>
    <row r="34" spans="2:6">
      <c r="B34" s="88"/>
      <c r="C34" s="108"/>
      <c r="D34" s="109"/>
      <c r="F34" s="35"/>
    </row>
  </sheetData>
  <phoneticPr fontId="4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S19" sqref="S19"/>
    </sheetView>
  </sheetViews>
  <sheetFormatPr defaultRowHeight="12.75"/>
  <cols>
    <col min="2" max="2" width="10.85546875" customWidth="1"/>
    <col min="4" max="4" width="11.42578125" customWidth="1"/>
    <col min="6" max="6" width="11.7109375" customWidth="1"/>
  </cols>
  <sheetData>
    <row r="1" spans="1:6" ht="15.75" thickTop="1" thickBot="1">
      <c r="A1" s="153" t="s">
        <v>72</v>
      </c>
      <c r="B1" s="154"/>
      <c r="C1" s="153" t="s">
        <v>73</v>
      </c>
      <c r="D1" s="154"/>
      <c r="E1" s="155" t="s">
        <v>75</v>
      </c>
      <c r="F1" s="156"/>
    </row>
    <row r="2" spans="1:6" ht="15" thickTop="1">
      <c r="A2" s="31">
        <v>10</v>
      </c>
      <c r="B2" s="32">
        <v>8.0399999999999991</v>
      </c>
      <c r="C2" s="31">
        <v>10</v>
      </c>
      <c r="D2" s="32">
        <v>9.14</v>
      </c>
      <c r="E2" s="36">
        <v>8</v>
      </c>
      <c r="F2" s="37">
        <v>6.58</v>
      </c>
    </row>
    <row r="3" spans="1:6" ht="14.25">
      <c r="A3" s="31">
        <v>8</v>
      </c>
      <c r="B3" s="32">
        <v>6.95</v>
      </c>
      <c r="C3" s="31">
        <v>8</v>
      </c>
      <c r="D3" s="32">
        <v>8.14</v>
      </c>
      <c r="E3" s="38">
        <v>8</v>
      </c>
      <c r="F3" s="39">
        <v>5.76</v>
      </c>
    </row>
    <row r="4" spans="1:6" ht="14.25">
      <c r="A4" s="31">
        <v>13</v>
      </c>
      <c r="B4" s="32">
        <v>7.58</v>
      </c>
      <c r="C4" s="31">
        <v>13</v>
      </c>
      <c r="D4" s="32">
        <v>8.74</v>
      </c>
      <c r="E4" s="38">
        <v>8</v>
      </c>
      <c r="F4" s="39">
        <v>7.71</v>
      </c>
    </row>
    <row r="5" spans="1:6" ht="14.25">
      <c r="A5" s="31">
        <v>9</v>
      </c>
      <c r="B5" s="32">
        <v>8.81</v>
      </c>
      <c r="C5" s="31">
        <v>9</v>
      </c>
      <c r="D5" s="32">
        <v>8.77</v>
      </c>
      <c r="E5" s="38">
        <v>8</v>
      </c>
      <c r="F5" s="39">
        <v>8.84</v>
      </c>
    </row>
    <row r="6" spans="1:6" ht="14.25">
      <c r="A6" s="31">
        <v>11</v>
      </c>
      <c r="B6" s="32">
        <v>8.33</v>
      </c>
      <c r="C6" s="31">
        <v>11</v>
      </c>
      <c r="D6" s="32">
        <v>9.26</v>
      </c>
      <c r="E6" s="38">
        <v>8</v>
      </c>
      <c r="F6" s="39">
        <v>8.4700000000000006</v>
      </c>
    </row>
    <row r="7" spans="1:6" ht="14.25">
      <c r="A7" s="31">
        <v>14</v>
      </c>
      <c r="B7" s="32">
        <v>9.9600000000000009</v>
      </c>
      <c r="C7" s="31">
        <v>14</v>
      </c>
      <c r="D7" s="32">
        <v>8.1</v>
      </c>
      <c r="E7" s="38">
        <v>8</v>
      </c>
      <c r="F7" s="39">
        <v>7.04</v>
      </c>
    </row>
    <row r="8" spans="1:6" ht="14.25">
      <c r="A8" s="31">
        <v>6</v>
      </c>
      <c r="B8" s="32">
        <v>7.24</v>
      </c>
      <c r="C8" s="31">
        <v>6</v>
      </c>
      <c r="D8" s="32">
        <v>6.13</v>
      </c>
      <c r="E8" s="38">
        <v>8</v>
      </c>
      <c r="F8" s="39">
        <v>5.25</v>
      </c>
    </row>
    <row r="9" spans="1:6" ht="14.25">
      <c r="A9" s="31">
        <v>4</v>
      </c>
      <c r="B9" s="32">
        <v>4.26</v>
      </c>
      <c r="C9" s="31">
        <v>4</v>
      </c>
      <c r="D9" s="32">
        <v>3.1</v>
      </c>
      <c r="E9" s="38">
        <v>8</v>
      </c>
      <c r="F9" s="39">
        <v>5.56</v>
      </c>
    </row>
    <row r="10" spans="1:6" ht="14.25">
      <c r="A10" s="31">
        <v>12</v>
      </c>
      <c r="B10" s="32">
        <v>10.84</v>
      </c>
      <c r="C10" s="31">
        <v>12</v>
      </c>
      <c r="D10" s="32">
        <v>9.1300000000000008</v>
      </c>
      <c r="E10" s="38">
        <v>8</v>
      </c>
      <c r="F10" s="39">
        <v>7.91</v>
      </c>
    </row>
    <row r="11" spans="1:6" ht="14.25">
      <c r="A11" s="31">
        <v>7</v>
      </c>
      <c r="B11" s="32">
        <v>4.82</v>
      </c>
      <c r="C11" s="31">
        <v>7</v>
      </c>
      <c r="D11" s="32">
        <v>7.26</v>
      </c>
      <c r="E11" s="38">
        <v>8</v>
      </c>
      <c r="F11" s="39">
        <v>6.89</v>
      </c>
    </row>
    <row r="12" spans="1:6" ht="15" thickBot="1">
      <c r="A12" s="33">
        <v>5</v>
      </c>
      <c r="B12" s="34">
        <v>5.68</v>
      </c>
      <c r="C12" s="33">
        <v>5</v>
      </c>
      <c r="D12" s="34">
        <v>4.74</v>
      </c>
      <c r="E12" s="40">
        <v>19</v>
      </c>
      <c r="F12" s="41">
        <v>12.5</v>
      </c>
    </row>
    <row r="13" spans="1:6" ht="13.5" thickTop="1"/>
    <row r="14" spans="1:6">
      <c r="B14" s="52"/>
      <c r="C14" s="52"/>
      <c r="D14" s="52"/>
      <c r="E14" s="52"/>
      <c r="F14" s="52"/>
    </row>
  </sheetData>
  <mergeCells count="3">
    <mergeCell ref="A1:B1"/>
    <mergeCell ref="C1:D1"/>
    <mergeCell ref="E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1:C101"/>
  <sheetViews>
    <sheetView zoomScale="115" zoomScaleNormal="115" workbookViewId="0">
      <selection activeCell="Q22" sqref="Q22"/>
    </sheetView>
  </sheetViews>
  <sheetFormatPr defaultRowHeight="12.75"/>
  <cols>
    <col min="2" max="3" width="12.5703125" customWidth="1"/>
  </cols>
  <sheetData>
    <row r="1" spans="2:3" ht="15">
      <c r="B1" s="57" t="s">
        <v>103</v>
      </c>
      <c r="C1" s="57" t="s">
        <v>102</v>
      </c>
    </row>
    <row r="2" spans="2:3" ht="15">
      <c r="B2" s="58">
        <v>98.86108016698978</v>
      </c>
      <c r="C2" s="58">
        <v>99.829141212803506</v>
      </c>
    </row>
    <row r="3" spans="2:3" ht="15">
      <c r="B3" s="58">
        <v>99.766648093752764</v>
      </c>
      <c r="C3" s="58">
        <v>101.23415099558329</v>
      </c>
    </row>
    <row r="4" spans="2:3" ht="15">
      <c r="B4" s="58">
        <v>100.92157934202143</v>
      </c>
      <c r="C4" s="58">
        <v>100.1560417100672</v>
      </c>
    </row>
    <row r="5" spans="2:3" ht="15">
      <c r="B5" s="58">
        <v>100.60524546468422</v>
      </c>
      <c r="C5" s="58">
        <v>99.15011354038981</v>
      </c>
    </row>
    <row r="6" spans="2:3" ht="15">
      <c r="B6" s="58">
        <v>99.644913397887009</v>
      </c>
      <c r="C6" s="58">
        <v>100.33361689531382</v>
      </c>
    </row>
    <row r="7" spans="2:3" ht="15">
      <c r="B7" s="58">
        <v>100.24817129722454</v>
      </c>
      <c r="C7" s="58">
        <v>100.79774815291722</v>
      </c>
    </row>
    <row r="8" spans="2:3" ht="15">
      <c r="B8" s="58">
        <v>100.04229522546841</v>
      </c>
      <c r="C8" s="58">
        <v>99.157298392858195</v>
      </c>
    </row>
    <row r="9" spans="2:3" ht="15">
      <c r="B9" s="58">
        <v>99.933081901273837</v>
      </c>
      <c r="C9" s="58">
        <v>100.33842005287917</v>
      </c>
    </row>
    <row r="10" spans="2:3" ht="15">
      <c r="B10" s="58">
        <v>101.49940740205957</v>
      </c>
      <c r="C10" s="58">
        <v>99.621777054904641</v>
      </c>
    </row>
    <row r="11" spans="2:3" ht="15">
      <c r="B11" s="58">
        <v>100.22517899961883</v>
      </c>
      <c r="C11" s="58">
        <v>99.668666367251177</v>
      </c>
    </row>
    <row r="12" spans="2:3" ht="15">
      <c r="B12" s="58">
        <v>99.373281174604159</v>
      </c>
      <c r="C12" s="58">
        <v>99.784353307147896</v>
      </c>
    </row>
    <row r="13" spans="2:3" ht="15">
      <c r="B13" s="58">
        <v>101.55307408167117</v>
      </c>
      <c r="C13" s="58">
        <v>99.724111441222306</v>
      </c>
    </row>
    <row r="14" spans="2:3" ht="15">
      <c r="B14" s="58">
        <v>99.545442127899449</v>
      </c>
      <c r="C14" s="58">
        <v>100.51918917016179</v>
      </c>
    </row>
    <row r="15" spans="2:3" ht="15">
      <c r="B15" s="58">
        <v>99.925713941848912</v>
      </c>
      <c r="C15" s="58">
        <v>101.13911775312356</v>
      </c>
    </row>
    <row r="16" spans="2:3" ht="15">
      <c r="B16" s="58">
        <v>101.63657834759336</v>
      </c>
      <c r="C16" s="58">
        <v>100.77829132345481</v>
      </c>
    </row>
    <row r="17" spans="2:3" ht="15">
      <c r="B17" s="58">
        <v>100.80237350658341</v>
      </c>
      <c r="C17" s="58">
        <v>100.8530021810209</v>
      </c>
    </row>
    <row r="18" spans="2:3" ht="15">
      <c r="B18" s="58">
        <v>99.935428219829873</v>
      </c>
      <c r="C18" s="58">
        <v>99.690641746211355</v>
      </c>
    </row>
    <row r="19" spans="2:3" ht="15">
      <c r="B19" s="58">
        <v>98.966818602780862</v>
      </c>
      <c r="C19" s="58">
        <v>100.13261600096087</v>
      </c>
    </row>
    <row r="20" spans="2:3" ht="15">
      <c r="B20" s="58">
        <v>99.643919003866714</v>
      </c>
      <c r="C20" s="58">
        <v>101.05926035764138</v>
      </c>
    </row>
    <row r="21" spans="2:3" ht="15">
      <c r="B21" s="58">
        <v>99.991295908310846</v>
      </c>
      <c r="C21" s="58">
        <v>100.08278014586483</v>
      </c>
    </row>
    <row r="22" spans="2:3" ht="15">
      <c r="B22" s="58">
        <v>97.113112792896402</v>
      </c>
      <c r="C22" s="58">
        <v>100.12017626917529</v>
      </c>
    </row>
    <row r="23" spans="2:3" ht="15">
      <c r="B23" s="58">
        <v>100.4176022921705</v>
      </c>
      <c r="C23" s="58">
        <v>100.70787861871945</v>
      </c>
    </row>
    <row r="24" spans="2:3" ht="15">
      <c r="B24" s="58">
        <v>100.2722993864344</v>
      </c>
      <c r="C24" s="58">
        <v>99.059487145451953</v>
      </c>
    </row>
    <row r="25" spans="2:3" ht="15">
      <c r="B25" s="58">
        <v>99.340433338902272</v>
      </c>
      <c r="C25" s="58">
        <v>99.543087753022917</v>
      </c>
    </row>
    <row r="26" spans="2:3" ht="15">
      <c r="B26" s="58">
        <v>100.25511434704227</v>
      </c>
      <c r="C26" s="58">
        <v>99.904767917831791</v>
      </c>
    </row>
    <row r="27" spans="2:3" ht="15">
      <c r="B27" s="58">
        <v>98.71668666080771</v>
      </c>
      <c r="C27" s="58">
        <v>100.31752566079935</v>
      </c>
    </row>
    <row r="28" spans="2:3" ht="15">
      <c r="B28" s="58">
        <v>100.34508457839286</v>
      </c>
      <c r="C28" s="58">
        <v>100.5976306785299</v>
      </c>
    </row>
    <row r="29" spans="2:3" ht="15">
      <c r="B29" s="58">
        <v>102.1384418769135</v>
      </c>
      <c r="C29" s="58">
        <v>101.73989557069069</v>
      </c>
    </row>
    <row r="30" spans="2:3" ht="15">
      <c r="B30" s="58">
        <v>98.470523702461762</v>
      </c>
      <c r="C30" s="58">
        <v>100.83674177121789</v>
      </c>
    </row>
    <row r="31" spans="2:3" ht="15">
      <c r="B31" s="58">
        <v>101.16228849404671</v>
      </c>
      <c r="C31" s="58">
        <v>100.05527272002909</v>
      </c>
    </row>
    <row r="32" spans="2:3" ht="15">
      <c r="B32" s="58">
        <v>100.00117367038142</v>
      </c>
      <c r="C32" s="58">
        <v>99.469046010367947</v>
      </c>
    </row>
    <row r="33" spans="2:3" ht="15">
      <c r="B33" s="58">
        <v>101.66154207347296</v>
      </c>
      <c r="C33" s="58">
        <v>100.96367411124743</v>
      </c>
    </row>
    <row r="34" spans="2:3" ht="15">
      <c r="B34" s="58">
        <v>99.271020108242908</v>
      </c>
      <c r="C34" s="58">
        <v>100.28619536316018</v>
      </c>
    </row>
    <row r="35" spans="2:3" ht="15">
      <c r="B35" s="58">
        <v>99.521140570393342</v>
      </c>
      <c r="C35" s="58">
        <v>100.84636011173933</v>
      </c>
    </row>
    <row r="36" spans="2:3" ht="15">
      <c r="B36" s="58">
        <v>98.939846381856185</v>
      </c>
      <c r="C36" s="58">
        <v>100.98513478412187</v>
      </c>
    </row>
    <row r="37" spans="2:3" ht="15">
      <c r="B37" s="58">
        <v>101.41943060226602</v>
      </c>
      <c r="C37" s="58">
        <v>100.87240612758697</v>
      </c>
    </row>
    <row r="38" spans="2:3" ht="15">
      <c r="B38" s="58">
        <v>98.735140755765812</v>
      </c>
      <c r="C38" s="58">
        <v>100.18792321632104</v>
      </c>
    </row>
    <row r="39" spans="2:3" ht="15">
      <c r="B39" s="58">
        <v>99.990614449729577</v>
      </c>
      <c r="C39" s="58">
        <v>100.09727033408535</v>
      </c>
    </row>
    <row r="40" spans="2:3" ht="15">
      <c r="B40" s="58">
        <v>101.52511635022314</v>
      </c>
      <c r="C40" s="58">
        <v>99.706115974266041</v>
      </c>
    </row>
    <row r="41" spans="2:3" ht="15">
      <c r="B41" s="58">
        <v>100.2744802572431</v>
      </c>
      <c r="C41" s="58">
        <v>99.615410186705375</v>
      </c>
    </row>
    <row r="42" spans="2:3" ht="15">
      <c r="B42" s="58">
        <v>100.53621631927871</v>
      </c>
      <c r="C42" s="58">
        <v>99.866627852657615</v>
      </c>
    </row>
    <row r="43" spans="2:3" ht="15">
      <c r="B43" s="58">
        <v>99.686379578702841</v>
      </c>
      <c r="C43" s="58">
        <v>101.32672053531634</v>
      </c>
    </row>
    <row r="44" spans="2:3" ht="15">
      <c r="B44" s="58">
        <v>98.866295478089143</v>
      </c>
      <c r="C44" s="58">
        <v>101.24685539686949</v>
      </c>
    </row>
    <row r="45" spans="2:3" ht="15">
      <c r="B45" s="58">
        <v>100.71952313881111</v>
      </c>
      <c r="C45" s="58">
        <v>101.2850865542883</v>
      </c>
    </row>
    <row r="46" spans="2:3" ht="15">
      <c r="B46" s="58">
        <v>99.54813456657557</v>
      </c>
      <c r="C46" s="58">
        <v>101.35079560410435</v>
      </c>
    </row>
    <row r="47" spans="2:3" ht="15">
      <c r="B47" s="58">
        <v>100.10802091976166</v>
      </c>
      <c r="C47" s="58">
        <v>99.987344152549269</v>
      </c>
    </row>
    <row r="48" spans="2:3" ht="15">
      <c r="B48" s="58">
        <v>100.05345419942977</v>
      </c>
      <c r="C48" s="58">
        <v>99.560991498153015</v>
      </c>
    </row>
    <row r="49" spans="2:3" ht="15">
      <c r="B49" s="58">
        <v>101.1240382634974</v>
      </c>
      <c r="C49" s="58">
        <v>100.62022394046706</v>
      </c>
    </row>
    <row r="50" spans="2:3" ht="15">
      <c r="B50" s="58">
        <v>100.63076558331234</v>
      </c>
      <c r="C50" s="58">
        <v>99.249196073716817</v>
      </c>
    </row>
    <row r="51" spans="2:3" ht="15">
      <c r="B51" s="58">
        <v>100.29808804850951</v>
      </c>
      <c r="C51" s="58">
        <v>99.665088004401454</v>
      </c>
    </row>
    <row r="52" spans="2:3" ht="15">
      <c r="B52" s="58">
        <v>99.422941157942759</v>
      </c>
      <c r="C52" s="58">
        <v>99.516488187841716</v>
      </c>
    </row>
    <row r="53" spans="2:3" ht="15">
      <c r="B53" s="58">
        <v>100.79213542826476</v>
      </c>
      <c r="C53" s="58">
        <v>99.677656851509155</v>
      </c>
    </row>
    <row r="54" spans="2:3" ht="15">
      <c r="B54" s="58">
        <v>100.08015850265357</v>
      </c>
      <c r="C54" s="58">
        <v>100.06059983149881</v>
      </c>
    </row>
    <row r="55" spans="2:3" ht="15">
      <c r="B55" s="58">
        <v>100.32214694806021</v>
      </c>
      <c r="C55" s="58">
        <v>100.36263679858047</v>
      </c>
    </row>
    <row r="56" spans="2:3" ht="15">
      <c r="B56" s="58">
        <v>97.283868284027562</v>
      </c>
      <c r="C56" s="58">
        <v>99.871829312326966</v>
      </c>
    </row>
    <row r="57" spans="2:3" ht="15">
      <c r="B57" s="58">
        <v>99.396023989914511</v>
      </c>
      <c r="C57" s="58">
        <v>100.00026538602408</v>
      </c>
    </row>
    <row r="58" spans="2:3" ht="15">
      <c r="B58" s="58">
        <v>100.47590064699982</v>
      </c>
      <c r="C58" s="58">
        <v>99.072531596002023</v>
      </c>
    </row>
    <row r="59" spans="2:3" ht="15">
      <c r="B59" s="58">
        <v>98.447112051899751</v>
      </c>
      <c r="C59" s="58">
        <v>100.16118544173121</v>
      </c>
    </row>
    <row r="60" spans="2:3" ht="15">
      <c r="B60" s="58">
        <v>101.04689163329286</v>
      </c>
      <c r="C60" s="58">
        <v>98.509191532800713</v>
      </c>
    </row>
    <row r="61" spans="2:3" ht="15">
      <c r="B61" s="58">
        <v>99.673854596845402</v>
      </c>
      <c r="C61" s="58">
        <v>100.51867973395441</v>
      </c>
    </row>
    <row r="62" spans="2:3" ht="15">
      <c r="B62" s="58">
        <v>99.630537893261192</v>
      </c>
      <c r="C62" s="58">
        <v>99.4018791920533</v>
      </c>
    </row>
    <row r="63" spans="2:3" ht="15">
      <c r="B63" s="58">
        <v>98.832862857681775</v>
      </c>
      <c r="C63" s="58">
        <v>99.153805737216274</v>
      </c>
    </row>
    <row r="64" spans="2:3" ht="15">
      <c r="B64" s="58">
        <v>99.886742260381865</v>
      </c>
      <c r="C64" s="58">
        <v>99.273914518710342</v>
      </c>
    </row>
    <row r="65" spans="2:3" ht="15">
      <c r="B65" s="58">
        <v>100.00840955742864</v>
      </c>
      <c r="C65" s="58">
        <v>98.907490229359098</v>
      </c>
    </row>
    <row r="66" spans="2:3" ht="15">
      <c r="B66" s="58">
        <v>99.459826028849562</v>
      </c>
      <c r="C66" s="58">
        <v>100.11580419753565</v>
      </c>
    </row>
    <row r="67" spans="2:3" ht="15">
      <c r="B67" s="58">
        <v>98.13724070569593</v>
      </c>
      <c r="C67" s="58">
        <v>100.72592343121227</v>
      </c>
    </row>
    <row r="68" spans="2:3" ht="15">
      <c r="B68" s="58">
        <v>99.546243729496666</v>
      </c>
      <c r="C68" s="58">
        <v>99.959525359929316</v>
      </c>
    </row>
    <row r="69" spans="2:3" ht="15">
      <c r="B69" s="58">
        <v>98.195972369955442</v>
      </c>
      <c r="C69" s="58">
        <v>101.77228745275103</v>
      </c>
    </row>
    <row r="70" spans="2:3" ht="15">
      <c r="B70" s="58">
        <v>100.86252472534372</v>
      </c>
      <c r="C70" s="58">
        <v>99.467460157260064</v>
      </c>
    </row>
    <row r="71" spans="2:3" ht="15">
      <c r="B71" s="58">
        <v>97.574360316740027</v>
      </c>
      <c r="C71" s="58">
        <v>98.673698732649697</v>
      </c>
    </row>
    <row r="72" spans="2:3" ht="15">
      <c r="B72" s="58">
        <v>99.416417587783826</v>
      </c>
      <c r="C72" s="58">
        <v>99.512069632756521</v>
      </c>
    </row>
    <row r="73" spans="2:3" ht="15">
      <c r="B73" s="58">
        <v>100.52943967954633</v>
      </c>
      <c r="C73" s="58">
        <v>98.959327481013162</v>
      </c>
    </row>
    <row r="74" spans="2:3" ht="15">
      <c r="B74" s="58">
        <v>100.37925433199926</v>
      </c>
      <c r="C74" s="58">
        <v>100.49570516985966</v>
      </c>
    </row>
    <row r="75" spans="2:3" ht="15">
      <c r="B75" s="58">
        <v>101.83305014545928</v>
      </c>
      <c r="C75" s="58">
        <v>99.368365546218541</v>
      </c>
    </row>
    <row r="76" spans="2:3" ht="15">
      <c r="B76" s="58">
        <v>99.952751217751242</v>
      </c>
      <c r="C76" s="58">
        <v>99.567128046155105</v>
      </c>
    </row>
    <row r="77" spans="2:3" ht="15">
      <c r="B77" s="58">
        <v>99.889135126650203</v>
      </c>
      <c r="C77" s="58">
        <v>99.751798221779396</v>
      </c>
    </row>
    <row r="78" spans="2:3" ht="15">
      <c r="B78" s="58">
        <v>101.48724670920791</v>
      </c>
      <c r="C78" s="58">
        <v>100.00313699885349</v>
      </c>
    </row>
    <row r="79" spans="2:3" ht="15">
      <c r="B79" s="58">
        <v>98.765376521743747</v>
      </c>
      <c r="C79" s="58">
        <v>99.836810157989305</v>
      </c>
    </row>
    <row r="80" spans="2:3" ht="15">
      <c r="B80" s="58">
        <v>99.949175007821964</v>
      </c>
      <c r="C80" s="58">
        <v>101.45730908286572</v>
      </c>
    </row>
    <row r="81" spans="2:3" ht="15">
      <c r="B81" s="58">
        <v>100.28858370447766</v>
      </c>
      <c r="C81" s="58">
        <v>99.855658971330882</v>
      </c>
    </row>
    <row r="82" spans="2:3" ht="15">
      <c r="B82" s="58">
        <v>101.46568695495631</v>
      </c>
      <c r="C82" s="58">
        <v>100.0190532273124</v>
      </c>
    </row>
    <row r="83" spans="2:3" ht="15">
      <c r="B83" s="58">
        <v>99.928764470465978</v>
      </c>
      <c r="C83" s="58">
        <v>100.02843016027404</v>
      </c>
    </row>
    <row r="84" spans="2:3" ht="15">
      <c r="B84" s="58">
        <v>100.14807842898757</v>
      </c>
      <c r="C84" s="58">
        <v>100.56721481429415</v>
      </c>
    </row>
    <row r="85" spans="2:3" ht="15">
      <c r="B85" s="58">
        <v>100.58776081897975</v>
      </c>
      <c r="C85" s="58">
        <v>99.570607203544881</v>
      </c>
    </row>
    <row r="86" spans="2:3" ht="15">
      <c r="B86" s="58">
        <v>102.35664616854204</v>
      </c>
      <c r="C86" s="58">
        <v>98.852287990394032</v>
      </c>
    </row>
    <row r="87" spans="2:3" ht="15">
      <c r="B87" s="58">
        <v>99.795344711928436</v>
      </c>
      <c r="C87" s="58">
        <v>99.595554742464643</v>
      </c>
    </row>
    <row r="88" spans="2:3" ht="15">
      <c r="B88" s="58">
        <v>99.291454337475272</v>
      </c>
      <c r="C88" s="58">
        <v>99.734833588497636</v>
      </c>
    </row>
    <row r="89" spans="2:3" ht="15">
      <c r="B89" s="58">
        <v>99.207869548833969</v>
      </c>
      <c r="C89" s="58">
        <v>99.331547108039516</v>
      </c>
    </row>
    <row r="90" spans="2:3" ht="15">
      <c r="B90" s="58">
        <v>101.44279611661885</v>
      </c>
      <c r="C90" s="58">
        <v>100.3287995991744</v>
      </c>
    </row>
    <row r="91" spans="2:3" ht="15">
      <c r="B91" s="58">
        <v>101.56937007403086</v>
      </c>
      <c r="C91" s="58">
        <v>101.60626814349001</v>
      </c>
    </row>
    <row r="92" spans="2:3" ht="15">
      <c r="B92" s="58">
        <v>99.920701990091871</v>
      </c>
      <c r="C92" s="58">
        <v>101.01602008612933</v>
      </c>
    </row>
    <row r="93" spans="2:3" ht="15">
      <c r="B93" s="58">
        <v>100.47756799667907</v>
      </c>
      <c r="C93" s="58">
        <v>99.130165315097983</v>
      </c>
    </row>
    <row r="94" spans="2:3" ht="15">
      <c r="B94" s="58">
        <v>100.40136623518187</v>
      </c>
      <c r="C94" s="58">
        <v>100.67395330261597</v>
      </c>
    </row>
    <row r="95" spans="2:3" ht="15">
      <c r="B95" s="58">
        <v>99.566962533034712</v>
      </c>
      <c r="C95" s="58">
        <v>99.170356834934609</v>
      </c>
    </row>
    <row r="96" spans="2:3" ht="15">
      <c r="B96" s="58">
        <v>100.30792296343024</v>
      </c>
      <c r="C96" s="58">
        <v>99.667072977038316</v>
      </c>
    </row>
    <row r="97" spans="2:3" ht="15">
      <c r="B97" s="58">
        <v>98.977371315683854</v>
      </c>
      <c r="C97" s="58">
        <v>98.625830866411775</v>
      </c>
    </row>
    <row r="98" spans="2:3" ht="15">
      <c r="B98" s="58">
        <v>98.824787463061242</v>
      </c>
      <c r="C98" s="58">
        <v>100.25540370918418</v>
      </c>
    </row>
    <row r="99" spans="2:3" ht="15">
      <c r="B99" s="58">
        <v>98.447908965113626</v>
      </c>
      <c r="C99" s="58">
        <v>99.317250954452874</v>
      </c>
    </row>
    <row r="100" spans="2:3" ht="15">
      <c r="B100" s="58">
        <v>100.2277737720996</v>
      </c>
      <c r="C100" s="58">
        <v>100.78207906259105</v>
      </c>
    </row>
    <row r="101" spans="2:3" ht="15">
      <c r="B101" s="58">
        <v>99.276175897793081</v>
      </c>
      <c r="C101" s="58">
        <v>100.38276568809717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0"/>
  <sheetViews>
    <sheetView topLeftCell="A10" workbookViewId="0">
      <selection activeCell="B20" sqref="B20"/>
    </sheetView>
  </sheetViews>
  <sheetFormatPr defaultRowHeight="26.25"/>
  <cols>
    <col min="1" max="1" width="17" style="85" customWidth="1"/>
    <col min="2" max="2" width="12.7109375" style="84" customWidth="1"/>
    <col min="3" max="3" width="10.5703125" style="84" bestFit="1" customWidth="1"/>
    <col min="4" max="16384" width="9.140625" style="85"/>
  </cols>
  <sheetData>
    <row r="1" spans="1:3">
      <c r="A1" s="84" t="s">
        <v>114</v>
      </c>
    </row>
    <row r="2" spans="1:3">
      <c r="B2" s="86" t="s">
        <v>28</v>
      </c>
      <c r="C2" s="86" t="s">
        <v>38</v>
      </c>
    </row>
    <row r="3" spans="1:3">
      <c r="B3" s="84">
        <v>11</v>
      </c>
      <c r="C3" s="84">
        <v>11</v>
      </c>
    </row>
    <row r="4" spans="1:3">
      <c r="B4" s="84">
        <v>10</v>
      </c>
      <c r="C4" s="84">
        <v>8</v>
      </c>
    </row>
    <row r="5" spans="1:3">
      <c r="B5" s="84">
        <v>8</v>
      </c>
      <c r="C5" s="84">
        <v>12</v>
      </c>
    </row>
    <row r="6" spans="1:3">
      <c r="B6" s="84">
        <v>13</v>
      </c>
      <c r="C6" s="84">
        <v>9</v>
      </c>
    </row>
    <row r="7" spans="1:3">
      <c r="B7" s="84">
        <v>9</v>
      </c>
      <c r="C7" s="84">
        <v>9</v>
      </c>
    </row>
    <row r="8" spans="1:3">
      <c r="B8" s="84">
        <v>9</v>
      </c>
      <c r="C8" s="84">
        <v>450</v>
      </c>
    </row>
    <row r="9" spans="1:3">
      <c r="B9" s="84">
        <v>10</v>
      </c>
      <c r="C9" s="84">
        <v>8</v>
      </c>
    </row>
    <row r="10" spans="1:3">
      <c r="B10" s="84">
        <v>12</v>
      </c>
      <c r="C10" s="84">
        <v>10</v>
      </c>
    </row>
    <row r="11" spans="1:3">
      <c r="B11" s="84">
        <v>10</v>
      </c>
      <c r="C11" s="84">
        <v>10</v>
      </c>
    </row>
    <row r="12" spans="1:3">
      <c r="B12" s="84">
        <v>10</v>
      </c>
      <c r="C12" s="84">
        <v>10</v>
      </c>
    </row>
    <row r="13" spans="1:3">
      <c r="B13" s="84">
        <v>11</v>
      </c>
      <c r="C13" s="84">
        <v>7</v>
      </c>
    </row>
    <row r="14" spans="1:3">
      <c r="B14" s="84">
        <v>9</v>
      </c>
      <c r="C14" s="84">
        <v>11</v>
      </c>
    </row>
    <row r="15" spans="1:3">
      <c r="B15" s="84">
        <v>11</v>
      </c>
      <c r="C15" s="84">
        <v>11</v>
      </c>
    </row>
    <row r="16" spans="1:3">
      <c r="B16" s="84">
        <v>12</v>
      </c>
      <c r="C16" s="84">
        <v>10</v>
      </c>
    </row>
    <row r="17" spans="1:3">
      <c r="B17" s="84">
        <v>8</v>
      </c>
      <c r="C17" s="84">
        <v>12</v>
      </c>
    </row>
    <row r="18" spans="1:3">
      <c r="B18" s="84">
        <v>7</v>
      </c>
      <c r="C18" s="84">
        <v>9</v>
      </c>
    </row>
    <row r="19" spans="1:3">
      <c r="A19" s="85" t="s">
        <v>158</v>
      </c>
      <c r="B19" s="132">
        <f>AVERAGE(B3:B18)</f>
        <v>10</v>
      </c>
      <c r="C19" s="132">
        <f>AVERAGE(C3:C18)</f>
        <v>37.3125</v>
      </c>
    </row>
    <row r="20" spans="1:3">
      <c r="A20" s="85" t="s">
        <v>122</v>
      </c>
      <c r="B20" s="84">
        <f>MEDIAN(B3:B18)</f>
        <v>10</v>
      </c>
      <c r="C20" s="84">
        <f>MEDIAN(C3:C18)</f>
        <v>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91"/>
  <sheetViews>
    <sheetView topLeftCell="H77" zoomScale="145" zoomScaleNormal="145" workbookViewId="0">
      <selection activeCell="P7" sqref="P7:P91"/>
    </sheetView>
  </sheetViews>
  <sheetFormatPr defaultRowHeight="12.75"/>
  <cols>
    <col min="1" max="1" width="20.140625" customWidth="1"/>
    <col min="12" max="12" width="4.28515625" style="103" bestFit="1" customWidth="1"/>
    <col min="13" max="13" width="10.28515625" customWidth="1"/>
    <col min="18" max="18" width="20.42578125" customWidth="1"/>
  </cols>
  <sheetData>
    <row r="1" spans="1:16" ht="15">
      <c r="A1" s="94" t="s">
        <v>143</v>
      </c>
      <c r="O1" t="s">
        <v>144</v>
      </c>
    </row>
    <row r="2" spans="1:16" ht="15">
      <c r="A2" s="94" t="s">
        <v>145</v>
      </c>
      <c r="O2" t="s">
        <v>146</v>
      </c>
    </row>
    <row r="3" spans="1:16" ht="15">
      <c r="A3" s="94" t="s">
        <v>147</v>
      </c>
      <c r="O3" t="s">
        <v>148</v>
      </c>
    </row>
    <row r="4" spans="1:16" ht="15">
      <c r="A4" s="94" t="s">
        <v>149</v>
      </c>
      <c r="D4" t="s">
        <v>150</v>
      </c>
      <c r="O4" t="s">
        <v>151</v>
      </c>
    </row>
    <row r="5" spans="1:16" ht="15">
      <c r="L5" s="104" t="s">
        <v>25</v>
      </c>
      <c r="M5" s="94" t="s">
        <v>152</v>
      </c>
    </row>
    <row r="6" spans="1:16" ht="15">
      <c r="B6" s="105">
        <v>1</v>
      </c>
      <c r="C6" s="105">
        <v>2</v>
      </c>
      <c r="D6" s="105">
        <v>3</v>
      </c>
      <c r="E6" s="105">
        <v>4</v>
      </c>
      <c r="F6" s="105">
        <v>5</v>
      </c>
      <c r="G6" s="105">
        <v>6</v>
      </c>
      <c r="H6" s="105">
        <v>7</v>
      </c>
      <c r="I6" s="105">
        <v>8</v>
      </c>
      <c r="J6" s="105">
        <v>9</v>
      </c>
      <c r="K6" s="105">
        <v>10</v>
      </c>
      <c r="L6" s="141">
        <v>1</v>
      </c>
      <c r="M6">
        <v>49.628999999999998</v>
      </c>
      <c r="P6" s="89" t="s">
        <v>153</v>
      </c>
    </row>
    <row r="7" spans="1:16" ht="15">
      <c r="A7">
        <v>1</v>
      </c>
      <c r="B7" s="43">
        <v>49.628999999999998</v>
      </c>
      <c r="C7" s="43">
        <v>50.244999999999997</v>
      </c>
      <c r="D7" s="43">
        <v>49.776000000000003</v>
      </c>
      <c r="E7" s="43">
        <v>50.031999999999996</v>
      </c>
      <c r="F7" s="43">
        <v>49.875</v>
      </c>
      <c r="G7" s="43">
        <v>49.911000000000001</v>
      </c>
      <c r="H7" s="43">
        <v>50.098999999999997</v>
      </c>
      <c r="I7" s="43">
        <v>49.944000000000003</v>
      </c>
      <c r="J7" s="43">
        <v>50.319000000000003</v>
      </c>
      <c r="K7" s="43">
        <v>49.999000000000002</v>
      </c>
      <c r="L7" s="141"/>
      <c r="M7">
        <v>49.722999999999999</v>
      </c>
      <c r="P7" s="89">
        <v>10.199999999999999</v>
      </c>
    </row>
    <row r="8" spans="1:16" ht="15">
      <c r="A8">
        <v>2</v>
      </c>
      <c r="B8" s="19">
        <v>49.722999999999999</v>
      </c>
      <c r="C8" s="19">
        <v>50.25</v>
      </c>
      <c r="D8" s="19">
        <v>49.81</v>
      </c>
      <c r="E8" s="19">
        <v>50.067999999999998</v>
      </c>
      <c r="F8" s="19">
        <v>49.881</v>
      </c>
      <c r="G8" s="19">
        <v>49.912999999999997</v>
      </c>
      <c r="H8" s="19">
        <v>50.101999999999997</v>
      </c>
      <c r="I8" s="19">
        <v>49.947000000000003</v>
      </c>
      <c r="J8" s="19">
        <v>50.338999999999999</v>
      </c>
      <c r="K8" s="19">
        <v>50</v>
      </c>
      <c r="L8" s="141"/>
      <c r="M8">
        <v>49.735999999999997</v>
      </c>
      <c r="P8" s="89">
        <v>10.220000000000001</v>
      </c>
    </row>
    <row r="9" spans="1:16" ht="15">
      <c r="A9">
        <v>3</v>
      </c>
      <c r="B9" s="19">
        <v>49.735999999999997</v>
      </c>
      <c r="C9" s="19">
        <v>50.279000000000003</v>
      </c>
      <c r="D9" s="19">
        <v>49.841999999999999</v>
      </c>
      <c r="E9" s="19">
        <v>50.070999999999998</v>
      </c>
      <c r="F9" s="19">
        <v>49.890999999999998</v>
      </c>
      <c r="G9" s="19">
        <v>49.926000000000002</v>
      </c>
      <c r="H9" s="19">
        <v>50.110999999999997</v>
      </c>
      <c r="I9" s="19">
        <v>49.966000000000001</v>
      </c>
      <c r="J9" s="19">
        <v>50.350999999999999</v>
      </c>
      <c r="K9" s="19">
        <v>50.006</v>
      </c>
      <c r="L9" s="141"/>
      <c r="M9">
        <v>49.758000000000003</v>
      </c>
      <c r="P9" s="89">
        <v>10.18</v>
      </c>
    </row>
    <row r="10" spans="1:16" ht="15">
      <c r="A10">
        <v>4</v>
      </c>
      <c r="B10" s="19">
        <v>49.758000000000003</v>
      </c>
      <c r="C10" s="19">
        <v>50.279000000000003</v>
      </c>
      <c r="D10" s="19">
        <v>49.854999999999997</v>
      </c>
      <c r="E10" s="19">
        <v>50.070999999999998</v>
      </c>
      <c r="F10" s="19">
        <v>49.908000000000001</v>
      </c>
      <c r="G10" s="19">
        <v>49.927</v>
      </c>
      <c r="H10" s="19">
        <v>50.183999999999997</v>
      </c>
      <c r="I10" s="19">
        <v>49.988999999999997</v>
      </c>
      <c r="J10" s="19">
        <v>50.366999999999997</v>
      </c>
      <c r="K10" s="19">
        <v>50.011000000000003</v>
      </c>
      <c r="L10" s="141"/>
      <c r="M10">
        <v>49.768000000000001</v>
      </c>
      <c r="P10" s="89">
        <v>10.28</v>
      </c>
    </row>
    <row r="11" spans="1:16" ht="15">
      <c r="A11">
        <v>5</v>
      </c>
      <c r="B11" s="21">
        <v>49.768000000000001</v>
      </c>
      <c r="C11" s="21">
        <v>50.292000000000002</v>
      </c>
      <c r="D11" s="21">
        <v>49.860999999999997</v>
      </c>
      <c r="E11" s="21">
        <v>50.097000000000001</v>
      </c>
      <c r="F11" s="21">
        <v>49.911000000000001</v>
      </c>
      <c r="G11" s="21">
        <v>49.927999999999997</v>
      </c>
      <c r="H11" s="21">
        <v>50.210999999999999</v>
      </c>
      <c r="I11" s="21">
        <v>49.99</v>
      </c>
      <c r="J11" s="21">
        <v>50.444000000000003</v>
      </c>
      <c r="K11" s="21">
        <v>50.012999999999998</v>
      </c>
      <c r="L11" s="141">
        <v>2</v>
      </c>
      <c r="M11">
        <v>50.244999999999997</v>
      </c>
      <c r="P11" s="89">
        <v>10.199999999999999</v>
      </c>
    </row>
    <row r="12" spans="1:16" ht="15">
      <c r="L12" s="141"/>
      <c r="M12">
        <v>50.25</v>
      </c>
      <c r="P12" s="89">
        <v>10.19</v>
      </c>
    </row>
    <row r="13" spans="1:16" ht="15">
      <c r="J13" s="53"/>
      <c r="K13" s="94"/>
      <c r="L13" s="141"/>
      <c r="M13">
        <v>50.279000000000003</v>
      </c>
      <c r="P13" s="89">
        <v>10.19</v>
      </c>
    </row>
    <row r="14" spans="1:16" ht="15">
      <c r="A14" t="s">
        <v>170</v>
      </c>
      <c r="B14">
        <v>2.3260000000000001</v>
      </c>
      <c r="J14" s="53"/>
      <c r="L14" s="141"/>
      <c r="M14">
        <v>50.279000000000003</v>
      </c>
      <c r="P14" s="89">
        <v>10.18</v>
      </c>
    </row>
    <row r="15" spans="1:16" ht="15">
      <c r="A15" t="s">
        <v>171</v>
      </c>
      <c r="B15">
        <f>B13/B14</f>
        <v>0</v>
      </c>
      <c r="D15" t="s">
        <v>172</v>
      </c>
      <c r="L15" s="141"/>
      <c r="M15">
        <v>50.292000000000002</v>
      </c>
      <c r="P15" s="89">
        <v>10.16</v>
      </c>
    </row>
    <row r="16" spans="1:16" ht="15">
      <c r="A16" t="s">
        <v>168</v>
      </c>
      <c r="B16">
        <v>50.5</v>
      </c>
      <c r="E16" t="s">
        <v>168</v>
      </c>
      <c r="F16">
        <v>50.5</v>
      </c>
      <c r="L16" s="141">
        <v>3</v>
      </c>
      <c r="M16">
        <v>49.776000000000003</v>
      </c>
      <c r="P16" s="89">
        <v>10.19</v>
      </c>
    </row>
    <row r="17" spans="1:16" ht="15">
      <c r="A17" t="s">
        <v>169</v>
      </c>
      <c r="B17">
        <v>49.5</v>
      </c>
      <c r="E17" t="s">
        <v>169</v>
      </c>
      <c r="F17">
        <v>49.5</v>
      </c>
      <c r="L17" s="141"/>
      <c r="M17">
        <v>49.81</v>
      </c>
      <c r="P17" s="89">
        <v>10.17</v>
      </c>
    </row>
    <row r="18" spans="1:16" ht="15">
      <c r="L18" s="141">
        <v>5</v>
      </c>
      <c r="M18">
        <v>49.875</v>
      </c>
      <c r="P18" s="89">
        <v>10.199999999999999</v>
      </c>
    </row>
    <row r="19" spans="1:16" ht="15">
      <c r="L19" s="141"/>
      <c r="M19">
        <v>49.881</v>
      </c>
      <c r="P19" s="89">
        <v>10.18</v>
      </c>
    </row>
    <row r="20" spans="1:16" ht="15">
      <c r="L20" s="141"/>
      <c r="M20">
        <v>49.890999999999998</v>
      </c>
      <c r="P20" s="89">
        <v>10.17</v>
      </c>
    </row>
    <row r="21" spans="1:16" ht="15">
      <c r="L21" s="141"/>
      <c r="M21">
        <v>49.908000000000001</v>
      </c>
      <c r="P21" s="89">
        <v>10.19</v>
      </c>
    </row>
    <row r="22" spans="1:16" ht="15">
      <c r="L22" s="141"/>
      <c r="M22">
        <v>49.911000000000001</v>
      </c>
      <c r="P22" s="89">
        <v>10.199999999999999</v>
      </c>
    </row>
    <row r="23" spans="1:16" ht="15">
      <c r="L23" s="141">
        <v>6</v>
      </c>
      <c r="M23">
        <v>49.911000000000001</v>
      </c>
      <c r="P23" s="89">
        <v>10.220000000000001</v>
      </c>
    </row>
    <row r="24" spans="1:16" ht="15">
      <c r="L24" s="141"/>
      <c r="M24">
        <v>49.912999999999997</v>
      </c>
      <c r="P24" s="89">
        <v>10.18</v>
      </c>
    </row>
    <row r="25" spans="1:16" ht="15">
      <c r="L25" s="141"/>
      <c r="M25">
        <v>49.926000000000002</v>
      </c>
      <c r="P25" s="89">
        <v>10.17</v>
      </c>
    </row>
    <row r="26" spans="1:16" ht="15">
      <c r="L26" s="141"/>
      <c r="M26">
        <v>49.927</v>
      </c>
      <c r="P26" s="89">
        <v>10.24</v>
      </c>
    </row>
    <row r="27" spans="1:16" ht="15">
      <c r="L27" s="141"/>
      <c r="M27">
        <v>49.927999999999997</v>
      </c>
      <c r="P27" s="89">
        <v>10.199999999999999</v>
      </c>
    </row>
    <row r="28" spans="1:16" ht="15">
      <c r="L28" s="141">
        <v>7</v>
      </c>
      <c r="M28">
        <v>50.098999999999997</v>
      </c>
      <c r="P28" s="89">
        <v>10.25</v>
      </c>
    </row>
    <row r="29" spans="1:16" ht="15">
      <c r="L29" s="141"/>
      <c r="M29">
        <v>50.101999999999997</v>
      </c>
      <c r="P29" s="89">
        <v>10.15</v>
      </c>
    </row>
    <row r="30" spans="1:16" ht="15">
      <c r="L30" s="141"/>
      <c r="M30">
        <v>50.110999999999997</v>
      </c>
      <c r="P30" s="89">
        <v>10.199999999999999</v>
      </c>
    </row>
    <row r="31" spans="1:16" ht="15">
      <c r="L31" s="141"/>
      <c r="M31">
        <v>50.183999999999997</v>
      </c>
      <c r="P31" s="89">
        <v>10.18</v>
      </c>
    </row>
    <row r="32" spans="1:16" ht="15">
      <c r="L32" s="141"/>
      <c r="M32">
        <v>50.210999999999999</v>
      </c>
      <c r="P32" s="89">
        <v>10.19</v>
      </c>
    </row>
    <row r="33" spans="12:16" ht="15">
      <c r="L33" s="141">
        <v>8</v>
      </c>
      <c r="M33">
        <v>49.944000000000003</v>
      </c>
      <c r="P33" s="89">
        <v>10.220000000000001</v>
      </c>
    </row>
    <row r="34" spans="12:16" ht="15">
      <c r="L34" s="141"/>
      <c r="M34">
        <v>49.947000000000003</v>
      </c>
      <c r="P34" s="89">
        <v>10.210000000000001</v>
      </c>
    </row>
    <row r="35" spans="12:16" ht="15">
      <c r="L35" s="141"/>
      <c r="M35">
        <v>49.966000000000001</v>
      </c>
      <c r="P35" s="89">
        <v>10.16</v>
      </c>
    </row>
    <row r="36" spans="12:16" ht="15">
      <c r="L36" s="141"/>
      <c r="M36">
        <v>49.988999999999997</v>
      </c>
      <c r="P36" s="89">
        <v>10.199999999999999</v>
      </c>
    </row>
    <row r="37" spans="12:16" ht="15">
      <c r="L37" s="141"/>
      <c r="M37">
        <v>49.99</v>
      </c>
      <c r="P37" s="89">
        <v>10.18</v>
      </c>
    </row>
    <row r="38" spans="12:16" ht="15">
      <c r="L38" s="141">
        <v>9</v>
      </c>
      <c r="M38">
        <v>50.319000000000003</v>
      </c>
      <c r="P38" s="89">
        <v>10.23</v>
      </c>
    </row>
    <row r="39" spans="12:16" ht="15">
      <c r="L39" s="141"/>
      <c r="M39">
        <v>50.338999999999999</v>
      </c>
      <c r="P39" s="89">
        <v>10.24</v>
      </c>
    </row>
    <row r="40" spans="12:16" ht="15">
      <c r="L40" s="141"/>
      <c r="M40">
        <v>50.350999999999999</v>
      </c>
      <c r="P40" s="89">
        <v>10.24</v>
      </c>
    </row>
    <row r="41" spans="12:16" ht="15">
      <c r="L41" s="141"/>
      <c r="M41">
        <v>50.366999999999997</v>
      </c>
      <c r="P41" s="89">
        <v>10.199999999999999</v>
      </c>
    </row>
    <row r="42" spans="12:16" ht="15">
      <c r="L42" s="141"/>
      <c r="M42">
        <v>50.444000000000003</v>
      </c>
      <c r="P42" s="89">
        <v>10.24</v>
      </c>
    </row>
    <row r="43" spans="12:16" ht="15">
      <c r="L43" s="141">
        <v>10</v>
      </c>
      <c r="M43">
        <v>49.999000000000002</v>
      </c>
      <c r="P43" s="89">
        <v>10.220000000000001</v>
      </c>
    </row>
    <row r="44" spans="12:16" ht="15">
      <c r="L44" s="141"/>
      <c r="M44">
        <v>50</v>
      </c>
      <c r="P44" s="89">
        <v>10.17</v>
      </c>
    </row>
    <row r="45" spans="12:16" ht="15">
      <c r="L45" s="141"/>
      <c r="M45">
        <v>50.006</v>
      </c>
      <c r="P45" s="89">
        <v>10.18</v>
      </c>
    </row>
    <row r="46" spans="12:16" ht="15">
      <c r="L46" s="141"/>
      <c r="M46">
        <v>50.011000000000003</v>
      </c>
      <c r="P46" s="89">
        <v>10.15</v>
      </c>
    </row>
    <row r="47" spans="12:16" ht="15">
      <c r="L47" s="141"/>
      <c r="M47">
        <v>50.012999999999998</v>
      </c>
      <c r="P47" s="89">
        <v>10.24</v>
      </c>
    </row>
    <row r="48" spans="12:16" ht="15">
      <c r="P48" s="89">
        <v>10.220000000000001</v>
      </c>
    </row>
    <row r="49" spans="2:16" ht="15">
      <c r="B49">
        <v>10.199999999999999</v>
      </c>
      <c r="C49">
        <v>10.28</v>
      </c>
      <c r="D49">
        <v>10.19</v>
      </c>
      <c r="E49">
        <v>10.119999999999999</v>
      </c>
      <c r="F49">
        <v>10.17</v>
      </c>
      <c r="G49">
        <v>10.15</v>
      </c>
      <c r="H49">
        <v>10.17</v>
      </c>
      <c r="I49">
        <v>10.220000000000001</v>
      </c>
      <c r="J49">
        <v>10.29</v>
      </c>
      <c r="K49">
        <v>10.15</v>
      </c>
      <c r="P49" s="89">
        <v>10.25</v>
      </c>
    </row>
    <row r="50" spans="2:16" ht="15">
      <c r="B50">
        <v>10.220000000000001</v>
      </c>
      <c r="C50">
        <v>10.199999999999999</v>
      </c>
      <c r="D50">
        <v>10.18</v>
      </c>
      <c r="E50">
        <v>10.17</v>
      </c>
      <c r="F50">
        <v>10.19</v>
      </c>
      <c r="G50">
        <v>10.14</v>
      </c>
      <c r="H50">
        <v>10.130000000000001</v>
      </c>
      <c r="I50">
        <v>10.18</v>
      </c>
      <c r="J50">
        <v>10.199999999999999</v>
      </c>
      <c r="K50">
        <v>10.199999999999999</v>
      </c>
      <c r="P50" s="89">
        <v>10.16</v>
      </c>
    </row>
    <row r="51" spans="2:16" ht="15">
      <c r="B51">
        <v>10.18</v>
      </c>
      <c r="C51">
        <v>10.19</v>
      </c>
      <c r="D51">
        <v>10.16</v>
      </c>
      <c r="E51">
        <v>10.18</v>
      </c>
      <c r="F51">
        <v>10.119999999999999</v>
      </c>
      <c r="G51">
        <v>10.130000000000001</v>
      </c>
      <c r="H51">
        <v>10.15</v>
      </c>
      <c r="I51">
        <v>10.17</v>
      </c>
      <c r="J51">
        <v>10.25</v>
      </c>
      <c r="K51">
        <v>10.23</v>
      </c>
      <c r="P51" s="89">
        <v>10.14</v>
      </c>
    </row>
    <row r="52" spans="2:16" ht="15">
      <c r="P52" s="89">
        <v>10.199999999999999</v>
      </c>
    </row>
    <row r="53" spans="2:16" ht="15">
      <c r="P53" s="89">
        <v>10.18</v>
      </c>
    </row>
    <row r="54" spans="2:16" ht="15">
      <c r="P54" s="89">
        <v>10.26</v>
      </c>
    </row>
    <row r="55" spans="2:16" ht="15">
      <c r="P55" s="89">
        <v>10.27</v>
      </c>
    </row>
    <row r="56" spans="2:16" ht="15">
      <c r="P56" s="89">
        <v>10.220000000000001</v>
      </c>
    </row>
    <row r="57" spans="2:16" ht="15">
      <c r="P57" s="89">
        <v>10.16</v>
      </c>
    </row>
    <row r="58" spans="2:16" ht="15">
      <c r="P58" s="89">
        <v>10.15</v>
      </c>
    </row>
    <row r="59" spans="2:16" ht="15">
      <c r="P59" s="89">
        <v>10.15</v>
      </c>
    </row>
    <row r="60" spans="2:16" ht="15">
      <c r="P60" s="89">
        <v>10.18</v>
      </c>
    </row>
    <row r="61" spans="2:16" ht="15">
      <c r="P61" s="89">
        <v>10.19</v>
      </c>
    </row>
    <row r="62" spans="2:16" ht="15">
      <c r="P62" s="89">
        <v>10.23</v>
      </c>
    </row>
    <row r="63" spans="2:16" ht="15">
      <c r="P63" s="89">
        <v>10.26</v>
      </c>
    </row>
    <row r="64" spans="2:16" ht="15">
      <c r="P64" s="89">
        <v>10.24</v>
      </c>
    </row>
    <row r="65" spans="16:16" ht="15">
      <c r="P65" s="89">
        <v>10.220000000000001</v>
      </c>
    </row>
    <row r="66" spans="16:16" ht="15">
      <c r="P66" s="89">
        <v>10.220000000000001</v>
      </c>
    </row>
    <row r="67" spans="16:16" ht="15">
      <c r="P67" s="89">
        <v>10.23</v>
      </c>
    </row>
    <row r="68" spans="16:16" ht="15">
      <c r="P68" s="89">
        <v>10.19</v>
      </c>
    </row>
    <row r="69" spans="16:16" ht="15">
      <c r="P69" s="89">
        <v>10.18</v>
      </c>
    </row>
    <row r="70" spans="16:16" ht="15">
      <c r="P70" s="89">
        <v>10.24</v>
      </c>
    </row>
    <row r="71" spans="16:16" ht="15">
      <c r="P71" s="89">
        <v>10.15</v>
      </c>
    </row>
    <row r="72" spans="16:16" ht="15">
      <c r="P72" s="89">
        <v>10.210000000000001</v>
      </c>
    </row>
    <row r="73" spans="16:16" ht="15">
      <c r="P73" s="89">
        <v>10.220000000000001</v>
      </c>
    </row>
    <row r="74" spans="16:16" ht="15">
      <c r="P74" s="89">
        <v>10.26</v>
      </c>
    </row>
    <row r="75" spans="16:16" ht="15">
      <c r="P75" s="89">
        <v>10.199999999999999</v>
      </c>
    </row>
    <row r="76" spans="16:16" ht="15">
      <c r="P76" s="89">
        <v>10.24</v>
      </c>
    </row>
    <row r="77" spans="16:16" ht="15">
      <c r="P77" s="89">
        <v>10.26</v>
      </c>
    </row>
    <row r="78" spans="16:16" ht="15">
      <c r="P78" s="89">
        <v>10.220000000000001</v>
      </c>
    </row>
    <row r="79" spans="16:16" ht="15">
      <c r="P79" s="89">
        <v>10.26</v>
      </c>
    </row>
    <row r="80" spans="16:16" ht="15">
      <c r="P80" s="89">
        <v>10.19</v>
      </c>
    </row>
    <row r="81" spans="16:16" ht="15">
      <c r="P81" s="89">
        <v>10.17</v>
      </c>
    </row>
    <row r="82" spans="16:16" ht="15">
      <c r="P82" s="89">
        <v>10.199999999999999</v>
      </c>
    </row>
    <row r="83" spans="16:16" ht="15">
      <c r="P83" s="89">
        <v>10.210000000000001</v>
      </c>
    </row>
    <row r="84" spans="16:16" ht="15">
      <c r="P84" s="89">
        <v>10.220000000000001</v>
      </c>
    </row>
    <row r="85" spans="16:16" ht="15">
      <c r="P85" s="89">
        <v>10.220000000000001</v>
      </c>
    </row>
    <row r="86" spans="16:16" ht="15">
      <c r="P86" s="89">
        <v>10.220000000000001</v>
      </c>
    </row>
    <row r="87" spans="16:16" ht="15">
      <c r="P87" s="89">
        <v>10.23</v>
      </c>
    </row>
    <row r="88" spans="16:16" ht="15">
      <c r="P88" s="89">
        <v>10.220000000000001</v>
      </c>
    </row>
    <row r="89" spans="16:16" ht="15">
      <c r="P89" s="89">
        <v>10.210000000000001</v>
      </c>
    </row>
    <row r="90" spans="16:16" ht="15">
      <c r="P90" s="89">
        <v>10.199999999999999</v>
      </c>
    </row>
    <row r="91" spans="16:16" ht="15">
      <c r="P91" s="89">
        <v>10.19</v>
      </c>
    </row>
  </sheetData>
  <mergeCells count="9">
    <mergeCell ref="L28:L32"/>
    <mergeCell ref="L33:L37"/>
    <mergeCell ref="L38:L42"/>
    <mergeCell ref="L43:L47"/>
    <mergeCell ref="L6:L10"/>
    <mergeCell ref="L11:L15"/>
    <mergeCell ref="L16:L17"/>
    <mergeCell ref="L18:L22"/>
    <mergeCell ref="L23:L2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61"/>
  <sheetViews>
    <sheetView topLeftCell="A34" workbookViewId="0">
      <selection activeCell="P39" sqref="P39"/>
    </sheetView>
  </sheetViews>
  <sheetFormatPr defaultRowHeight="15"/>
  <cols>
    <col min="4" max="5" width="9.140625" style="88"/>
    <col min="6" max="7" width="0" hidden="1" customWidth="1"/>
    <col min="8" max="8" width="7.140625" hidden="1" customWidth="1"/>
    <col min="9" max="9" width="7.85546875" hidden="1" customWidth="1"/>
    <col min="10" max="10" width="0" hidden="1" customWidth="1"/>
    <col min="11" max="13" width="9.5703125" style="87" customWidth="1"/>
  </cols>
  <sheetData>
    <row r="1" spans="1:15">
      <c r="A1" s="94" t="s">
        <v>128</v>
      </c>
      <c r="D1" s="88">
        <v>20</v>
      </c>
      <c r="F1">
        <v>20</v>
      </c>
      <c r="K1" s="96" t="s">
        <v>127</v>
      </c>
      <c r="L1" s="96" t="s">
        <v>126</v>
      </c>
      <c r="M1" s="95" t="s">
        <v>125</v>
      </c>
      <c r="O1" s="94" t="s">
        <v>124</v>
      </c>
    </row>
    <row r="2" spans="1:15">
      <c r="B2" s="89">
        <v>10.8</v>
      </c>
      <c r="D2" s="88">
        <v>15</v>
      </c>
      <c r="F2">
        <v>15</v>
      </c>
      <c r="K2" s="87" t="s">
        <v>28</v>
      </c>
      <c r="L2" s="87" t="s">
        <v>116</v>
      </c>
      <c r="M2" s="87">
        <v>4.5999999999999996</v>
      </c>
    </row>
    <row r="3" spans="1:15">
      <c r="B3" s="89">
        <v>10.5</v>
      </c>
      <c r="D3" s="88">
        <v>13</v>
      </c>
      <c r="F3">
        <v>14</v>
      </c>
      <c r="K3" s="87" t="s">
        <v>28</v>
      </c>
      <c r="L3" s="87" t="s">
        <v>116</v>
      </c>
      <c r="M3" s="87">
        <v>4.75</v>
      </c>
    </row>
    <row r="4" spans="1:15">
      <c r="B4" s="89">
        <v>10.4</v>
      </c>
      <c r="D4" s="88">
        <v>13</v>
      </c>
      <c r="F4">
        <v>13</v>
      </c>
      <c r="H4">
        <v>20</v>
      </c>
      <c r="K4" s="87" t="s">
        <v>28</v>
      </c>
      <c r="L4" s="87" t="s">
        <v>116</v>
      </c>
      <c r="M4" s="87">
        <v>4.78</v>
      </c>
    </row>
    <row r="5" spans="1:15">
      <c r="B5" s="89">
        <v>10.5</v>
      </c>
      <c r="D5" s="88">
        <v>11</v>
      </c>
      <c r="F5" s="53">
        <v>13</v>
      </c>
      <c r="G5" t="s">
        <v>123</v>
      </c>
      <c r="K5" s="87" t="s">
        <v>28</v>
      </c>
      <c r="L5" s="87" t="s">
        <v>116</v>
      </c>
      <c r="M5" s="87">
        <v>4.88</v>
      </c>
    </row>
    <row r="6" spans="1:15">
      <c r="B6" s="89">
        <v>10.6</v>
      </c>
      <c r="D6" s="88">
        <v>12</v>
      </c>
      <c r="F6">
        <v>13</v>
      </c>
      <c r="K6" s="87" t="s">
        <v>28</v>
      </c>
      <c r="L6" s="87" t="s">
        <v>116</v>
      </c>
      <c r="M6" s="87">
        <v>4.6399999999999997</v>
      </c>
    </row>
    <row r="7" spans="1:15">
      <c r="B7" s="89">
        <v>10.5</v>
      </c>
      <c r="D7" s="88">
        <v>10</v>
      </c>
      <c r="F7">
        <v>12</v>
      </c>
      <c r="K7" s="87" t="s">
        <v>28</v>
      </c>
      <c r="L7" s="87" t="s">
        <v>116</v>
      </c>
      <c r="M7" s="87">
        <v>4.66</v>
      </c>
    </row>
    <row r="8" spans="1:15">
      <c r="B8" s="89">
        <v>10.9</v>
      </c>
      <c r="D8" s="88">
        <v>11</v>
      </c>
      <c r="F8">
        <v>12</v>
      </c>
      <c r="K8" s="87" t="s">
        <v>28</v>
      </c>
      <c r="L8" s="87" t="s">
        <v>116</v>
      </c>
      <c r="M8" s="87">
        <v>4.75</v>
      </c>
    </row>
    <row r="9" spans="1:15">
      <c r="B9" s="89">
        <v>10.7</v>
      </c>
      <c r="D9" s="88">
        <v>14</v>
      </c>
      <c r="F9">
        <v>11</v>
      </c>
      <c r="H9">
        <v>15</v>
      </c>
      <c r="K9" s="87" t="s">
        <v>28</v>
      </c>
      <c r="L9" s="87" t="s">
        <v>116</v>
      </c>
      <c r="M9" s="87">
        <v>4.84</v>
      </c>
    </row>
    <row r="10" spans="1:15" ht="15.75" thickBot="1">
      <c r="B10" s="89">
        <v>10.4</v>
      </c>
      <c r="D10" s="88">
        <v>11</v>
      </c>
      <c r="F10" s="53">
        <v>11</v>
      </c>
      <c r="G10" t="s">
        <v>122</v>
      </c>
      <c r="H10">
        <v>14</v>
      </c>
      <c r="K10" s="87" t="s">
        <v>28</v>
      </c>
      <c r="L10" s="87" t="s">
        <v>116</v>
      </c>
      <c r="M10" s="87">
        <v>4.82</v>
      </c>
    </row>
    <row r="11" spans="1:15">
      <c r="B11" s="89">
        <v>10.5</v>
      </c>
      <c r="D11" s="88">
        <v>7</v>
      </c>
      <c r="F11">
        <v>11</v>
      </c>
      <c r="H11" s="55">
        <v>13</v>
      </c>
      <c r="I11" s="93"/>
      <c r="K11" s="87" t="s">
        <v>28</v>
      </c>
      <c r="L11" s="87" t="s">
        <v>116</v>
      </c>
      <c r="M11" s="87">
        <v>4.63</v>
      </c>
    </row>
    <row r="12" spans="1:15">
      <c r="B12" s="89">
        <v>10.4</v>
      </c>
      <c r="D12" s="88">
        <v>13</v>
      </c>
      <c r="F12">
        <v>11</v>
      </c>
      <c r="H12">
        <v>12</v>
      </c>
      <c r="I12" s="92"/>
      <c r="K12" s="87" t="s">
        <v>28</v>
      </c>
      <c r="L12" s="87" t="s">
        <v>116</v>
      </c>
      <c r="M12" s="87">
        <v>4.6500000000000004</v>
      </c>
    </row>
    <row r="13" spans="1:15">
      <c r="B13" s="89">
        <v>11</v>
      </c>
      <c r="D13" s="88">
        <v>11</v>
      </c>
      <c r="F13">
        <v>11</v>
      </c>
      <c r="H13" s="53">
        <v>11</v>
      </c>
      <c r="I13" s="91" t="s">
        <v>1</v>
      </c>
      <c r="K13" s="87" t="s">
        <v>28</v>
      </c>
      <c r="L13" s="87" t="s">
        <v>116</v>
      </c>
      <c r="M13" s="87">
        <v>4.8899999999999997</v>
      </c>
    </row>
    <row r="14" spans="1:15" ht="15.75" thickBot="1">
      <c r="B14" s="89">
        <v>10.9</v>
      </c>
      <c r="D14" s="88">
        <v>10</v>
      </c>
      <c r="F14">
        <v>10</v>
      </c>
      <c r="H14" s="55">
        <v>10</v>
      </c>
      <c r="I14" s="90"/>
      <c r="K14" s="87" t="s">
        <v>28</v>
      </c>
      <c r="L14" s="87" t="s">
        <v>116</v>
      </c>
      <c r="M14" s="87">
        <v>4.7699999999999996</v>
      </c>
    </row>
    <row r="15" spans="1:15">
      <c r="B15" s="89">
        <v>10.1</v>
      </c>
      <c r="D15" s="88">
        <v>12</v>
      </c>
      <c r="F15" s="53">
        <v>10</v>
      </c>
      <c r="G15" t="s">
        <v>121</v>
      </c>
      <c r="H15">
        <v>9</v>
      </c>
      <c r="K15" s="87" t="s">
        <v>28</v>
      </c>
      <c r="L15" s="87" t="s">
        <v>115</v>
      </c>
      <c r="M15" s="87">
        <v>4.76</v>
      </c>
    </row>
    <row r="16" spans="1:15">
      <c r="B16" s="89">
        <v>10.1</v>
      </c>
      <c r="D16" s="88">
        <v>10</v>
      </c>
      <c r="F16">
        <v>10</v>
      </c>
      <c r="H16">
        <v>8</v>
      </c>
      <c r="K16" s="87" t="s">
        <v>28</v>
      </c>
      <c r="L16" s="87" t="s">
        <v>115</v>
      </c>
      <c r="M16" s="87">
        <v>4.9000000000000004</v>
      </c>
    </row>
    <row r="17" spans="2:13">
      <c r="B17" s="89">
        <v>10.4</v>
      </c>
      <c r="D17" s="88">
        <v>10</v>
      </c>
      <c r="F17">
        <v>10</v>
      </c>
      <c r="H17">
        <v>7</v>
      </c>
      <c r="K17" s="87" t="s">
        <v>28</v>
      </c>
      <c r="L17" s="87" t="s">
        <v>115</v>
      </c>
      <c r="M17" s="87">
        <v>4.9800000000000004</v>
      </c>
    </row>
    <row r="18" spans="2:13">
      <c r="B18" s="89">
        <v>10.6</v>
      </c>
      <c r="D18" s="88">
        <v>9</v>
      </c>
      <c r="F18">
        <v>9</v>
      </c>
      <c r="K18" s="87" t="s">
        <v>28</v>
      </c>
      <c r="L18" s="87" t="s">
        <v>115</v>
      </c>
      <c r="M18" s="87">
        <v>4.99</v>
      </c>
    </row>
    <row r="19" spans="2:13">
      <c r="B19" s="89">
        <v>10.5</v>
      </c>
      <c r="D19" s="88">
        <v>11</v>
      </c>
      <c r="F19">
        <v>7</v>
      </c>
      <c r="K19" s="87" t="s">
        <v>28</v>
      </c>
      <c r="L19" s="87" t="s">
        <v>115</v>
      </c>
      <c r="M19" s="87">
        <v>4.9800000000000004</v>
      </c>
    </row>
    <row r="20" spans="2:13">
      <c r="B20" s="89">
        <v>10.3</v>
      </c>
      <c r="F20">
        <f>AVERAGE(F1:F19)</f>
        <v>11.736842105263158</v>
      </c>
      <c r="K20" s="87" t="s">
        <v>28</v>
      </c>
      <c r="L20" s="87" t="s">
        <v>115</v>
      </c>
      <c r="M20" s="87">
        <v>4.9000000000000004</v>
      </c>
    </row>
    <row r="21" spans="2:13">
      <c r="B21" s="89">
        <v>9.6999999999999993</v>
      </c>
      <c r="F21" t="s">
        <v>120</v>
      </c>
      <c r="G21">
        <v>3</v>
      </c>
      <c r="K21" s="87" t="s">
        <v>28</v>
      </c>
      <c r="L21" s="87" t="s">
        <v>115</v>
      </c>
      <c r="M21" s="87">
        <v>4.87</v>
      </c>
    </row>
    <row r="22" spans="2:13">
      <c r="B22" s="89">
        <v>10.6</v>
      </c>
      <c r="F22" t="s">
        <v>119</v>
      </c>
      <c r="G22">
        <f>1.5*G21</f>
        <v>4.5</v>
      </c>
      <c r="K22" s="87" t="s">
        <v>28</v>
      </c>
      <c r="L22" s="87" t="s">
        <v>115</v>
      </c>
      <c r="M22" s="87">
        <v>4.92</v>
      </c>
    </row>
    <row r="23" spans="2:13">
      <c r="B23" s="89">
        <v>10.7</v>
      </c>
      <c r="F23" t="s">
        <v>118</v>
      </c>
      <c r="G23">
        <v>17.5</v>
      </c>
      <c r="K23" s="87" t="s">
        <v>28</v>
      </c>
      <c r="L23" s="87" t="s">
        <v>115</v>
      </c>
      <c r="M23" s="87">
        <v>4.92</v>
      </c>
    </row>
    <row r="24" spans="2:13">
      <c r="B24" s="89">
        <v>10.5</v>
      </c>
      <c r="F24" t="s">
        <v>117</v>
      </c>
      <c r="G24">
        <v>5.5</v>
      </c>
      <c r="K24" s="87" t="s">
        <v>28</v>
      </c>
      <c r="L24" s="87" t="s">
        <v>115</v>
      </c>
      <c r="M24" s="87">
        <v>4.9000000000000004</v>
      </c>
    </row>
    <row r="25" spans="2:13">
      <c r="K25" s="87" t="s">
        <v>28</v>
      </c>
      <c r="L25" s="87" t="s">
        <v>115</v>
      </c>
      <c r="M25" s="87">
        <v>4.8600000000000003</v>
      </c>
    </row>
    <row r="26" spans="2:13">
      <c r="B26">
        <f>PERCENTILE(B2:B24,0.75)</f>
        <v>10.649999999999999</v>
      </c>
      <c r="F26">
        <f>PERCENTILE(F1:F19,0.75)</f>
        <v>13</v>
      </c>
      <c r="K26" s="87" t="s">
        <v>28</v>
      </c>
      <c r="L26" s="87" t="s">
        <v>115</v>
      </c>
      <c r="M26" s="87">
        <v>4.87</v>
      </c>
    </row>
    <row r="27" spans="2:13">
      <c r="K27" s="87" t="s">
        <v>28</v>
      </c>
      <c r="L27" s="87" t="s">
        <v>115</v>
      </c>
      <c r="M27" s="87">
        <v>4.83</v>
      </c>
    </row>
    <row r="28" spans="2:13">
      <c r="K28" s="87" t="s">
        <v>28</v>
      </c>
      <c r="L28" s="87" t="s">
        <v>115</v>
      </c>
      <c r="M28" s="87">
        <v>4.8</v>
      </c>
    </row>
    <row r="29" spans="2:13">
      <c r="K29" s="87" t="s">
        <v>28</v>
      </c>
      <c r="L29" s="87" t="s">
        <v>115</v>
      </c>
      <c r="M29" s="87">
        <v>4.82</v>
      </c>
    </row>
    <row r="30" spans="2:13">
      <c r="K30" s="87" t="s">
        <v>28</v>
      </c>
      <c r="L30" s="87" t="s">
        <v>115</v>
      </c>
      <c r="M30" s="87">
        <v>4.82</v>
      </c>
    </row>
    <row r="31" spans="2:13">
      <c r="K31" s="87" t="s">
        <v>28</v>
      </c>
      <c r="L31" s="87" t="s">
        <v>115</v>
      </c>
      <c r="M31" s="87">
        <v>4.92</v>
      </c>
    </row>
    <row r="32" spans="2:13">
      <c r="K32" s="87" t="s">
        <v>38</v>
      </c>
      <c r="L32" s="87" t="s">
        <v>116</v>
      </c>
      <c r="M32" s="87">
        <v>4.9000000000000004</v>
      </c>
    </row>
    <row r="33" spans="11:13">
      <c r="K33" s="87" t="s">
        <v>38</v>
      </c>
      <c r="L33" s="87" t="s">
        <v>116</v>
      </c>
      <c r="M33" s="87">
        <v>4.3</v>
      </c>
    </row>
    <row r="34" spans="11:13">
      <c r="K34" s="87" t="s">
        <v>38</v>
      </c>
      <c r="L34" s="87" t="s">
        <v>116</v>
      </c>
      <c r="M34" s="87">
        <v>4.8</v>
      </c>
    </row>
    <row r="35" spans="11:13">
      <c r="K35" s="87" t="s">
        <v>38</v>
      </c>
      <c r="L35" s="87" t="s">
        <v>116</v>
      </c>
      <c r="M35" s="87">
        <v>4.5</v>
      </c>
    </row>
    <row r="36" spans="11:13">
      <c r="K36" s="87" t="s">
        <v>38</v>
      </c>
      <c r="L36" s="87" t="s">
        <v>116</v>
      </c>
      <c r="M36" s="87">
        <v>4.3</v>
      </c>
    </row>
    <row r="37" spans="11:13">
      <c r="K37" s="87" t="s">
        <v>38</v>
      </c>
      <c r="L37" s="87" t="s">
        <v>116</v>
      </c>
      <c r="M37" s="87">
        <v>4.2</v>
      </c>
    </row>
    <row r="38" spans="11:13">
      <c r="K38" s="87" t="s">
        <v>38</v>
      </c>
      <c r="L38" s="87" t="s">
        <v>116</v>
      </c>
      <c r="M38" s="87">
        <v>4.26</v>
      </c>
    </row>
    <row r="39" spans="11:13">
      <c r="K39" s="87" t="s">
        <v>38</v>
      </c>
      <c r="L39" s="87" t="s">
        <v>116</v>
      </c>
      <c r="M39" s="87">
        <v>4.5</v>
      </c>
    </row>
    <row r="40" spans="11:13">
      <c r="K40" s="87" t="s">
        <v>38</v>
      </c>
      <c r="L40" s="87" t="s">
        <v>116</v>
      </c>
      <c r="M40" s="87">
        <v>4.5999999999999996</v>
      </c>
    </row>
    <row r="41" spans="11:13">
      <c r="K41" s="87" t="s">
        <v>38</v>
      </c>
      <c r="L41" s="87" t="s">
        <v>116</v>
      </c>
      <c r="M41" s="87">
        <v>4.5</v>
      </c>
    </row>
    <row r="42" spans="11:13">
      <c r="K42" s="87" t="s">
        <v>38</v>
      </c>
      <c r="L42" s="87" t="s">
        <v>116</v>
      </c>
      <c r="M42" s="87">
        <v>4.4000000000000004</v>
      </c>
    </row>
    <row r="43" spans="11:13">
      <c r="K43" s="87" t="s">
        <v>38</v>
      </c>
      <c r="L43" s="87" t="s">
        <v>116</v>
      </c>
      <c r="M43" s="87">
        <v>4.3</v>
      </c>
    </row>
    <row r="44" spans="11:13">
      <c r="K44" s="87" t="s">
        <v>38</v>
      </c>
      <c r="L44" s="87" t="s">
        <v>116</v>
      </c>
      <c r="M44" s="87">
        <v>4.2</v>
      </c>
    </row>
    <row r="45" spans="11:13">
      <c r="K45" s="87" t="s">
        <v>38</v>
      </c>
      <c r="L45" s="87" t="s">
        <v>115</v>
      </c>
      <c r="M45" s="87">
        <v>4.0999999999999996</v>
      </c>
    </row>
    <row r="46" spans="11:13">
      <c r="K46" s="87" t="s">
        <v>38</v>
      </c>
      <c r="L46" s="87" t="s">
        <v>115</v>
      </c>
      <c r="M46" s="87">
        <v>4</v>
      </c>
    </row>
    <row r="47" spans="11:13">
      <c r="K47" s="87" t="s">
        <v>38</v>
      </c>
      <c r="L47" s="87" t="s">
        <v>115</v>
      </c>
      <c r="M47" s="87">
        <v>4.0999999999999996</v>
      </c>
    </row>
    <row r="48" spans="11:13">
      <c r="K48" s="87" t="s">
        <v>38</v>
      </c>
      <c r="L48" s="87" t="s">
        <v>115</v>
      </c>
      <c r="M48" s="87">
        <v>4.2</v>
      </c>
    </row>
    <row r="49" spans="11:13">
      <c r="K49" s="87" t="s">
        <v>38</v>
      </c>
      <c r="L49" s="87" t="s">
        <v>115</v>
      </c>
      <c r="M49" s="87">
        <v>4.0999999999999996</v>
      </c>
    </row>
    <row r="50" spans="11:13">
      <c r="K50" s="87" t="s">
        <v>38</v>
      </c>
      <c r="L50" s="87" t="s">
        <v>115</v>
      </c>
      <c r="M50" s="87">
        <v>3.9</v>
      </c>
    </row>
    <row r="51" spans="11:13">
      <c r="K51" s="87" t="s">
        <v>38</v>
      </c>
      <c r="L51" s="87" t="s">
        <v>115</v>
      </c>
      <c r="M51" s="87">
        <v>3.8</v>
      </c>
    </row>
    <row r="52" spans="11:13">
      <c r="K52" s="87" t="s">
        <v>38</v>
      </c>
      <c r="L52" s="87" t="s">
        <v>115</v>
      </c>
      <c r="M52" s="87">
        <v>3.6</v>
      </c>
    </row>
    <row r="53" spans="11:13">
      <c r="K53" s="87" t="s">
        <v>38</v>
      </c>
      <c r="L53" s="87" t="s">
        <v>115</v>
      </c>
      <c r="M53" s="87">
        <v>3.9</v>
      </c>
    </row>
    <row r="54" spans="11:13">
      <c r="K54" s="87" t="s">
        <v>38</v>
      </c>
      <c r="L54" s="87" t="s">
        <v>115</v>
      </c>
      <c r="M54" s="87">
        <v>4</v>
      </c>
    </row>
    <row r="55" spans="11:13">
      <c r="K55" s="87" t="s">
        <v>38</v>
      </c>
      <c r="L55" s="87" t="s">
        <v>115</v>
      </c>
      <c r="M55" s="87">
        <v>4.0999999999999996</v>
      </c>
    </row>
    <row r="56" spans="11:13">
      <c r="K56" s="87" t="s">
        <v>38</v>
      </c>
      <c r="L56" s="87" t="s">
        <v>115</v>
      </c>
      <c r="M56" s="87">
        <v>4.8</v>
      </c>
    </row>
    <row r="57" spans="11:13">
      <c r="K57" s="87" t="s">
        <v>38</v>
      </c>
      <c r="L57" s="87" t="s">
        <v>115</v>
      </c>
      <c r="M57" s="87">
        <v>3.7</v>
      </c>
    </row>
    <row r="58" spans="11:13">
      <c r="K58" s="87" t="s">
        <v>38</v>
      </c>
      <c r="L58" s="87" t="s">
        <v>115</v>
      </c>
      <c r="M58" s="87">
        <v>4.0999999999999996</v>
      </c>
    </row>
    <row r="59" spans="11:13">
      <c r="K59" s="87" t="s">
        <v>38</v>
      </c>
      <c r="L59" s="87" t="s">
        <v>115</v>
      </c>
      <c r="M59" s="87">
        <v>3.5</v>
      </c>
    </row>
    <row r="60" spans="11:13">
      <c r="K60" s="87" t="s">
        <v>38</v>
      </c>
      <c r="L60" s="87" t="s">
        <v>115</v>
      </c>
      <c r="M60" s="87">
        <v>3.6</v>
      </c>
    </row>
    <row r="61" spans="11:13">
      <c r="K61" s="87" t="s">
        <v>38</v>
      </c>
      <c r="L61" s="87" t="s">
        <v>115</v>
      </c>
      <c r="M61" s="87">
        <v>3.8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4"/>
  <sheetViews>
    <sheetView topLeftCell="A30" workbookViewId="0">
      <selection activeCell="A3" sqref="A3:I53"/>
    </sheetView>
  </sheetViews>
  <sheetFormatPr defaultRowHeight="12.75"/>
  <cols>
    <col min="2" max="6" width="0" hidden="1" customWidth="1"/>
  </cols>
  <sheetData>
    <row r="1" spans="1:11" ht="15">
      <c r="A1" s="157" t="s">
        <v>131</v>
      </c>
      <c r="B1" s="157"/>
      <c r="C1" s="157"/>
      <c r="D1" s="157"/>
      <c r="E1" s="157"/>
      <c r="F1" s="157"/>
      <c r="G1" s="157"/>
      <c r="H1" s="157"/>
      <c r="I1" s="157"/>
    </row>
    <row r="2" spans="1:11" ht="15">
      <c r="A2" s="94" t="s">
        <v>132</v>
      </c>
      <c r="B2" s="94"/>
      <c r="C2" s="94"/>
      <c r="D2" s="94"/>
      <c r="E2" s="94"/>
      <c r="F2" s="94"/>
    </row>
    <row r="3" spans="1:11" ht="15">
      <c r="A3" s="98" t="s">
        <v>133</v>
      </c>
      <c r="B3" s="98" t="s">
        <v>164</v>
      </c>
      <c r="C3" s="98" t="s">
        <v>137</v>
      </c>
      <c r="D3" s="98" t="s">
        <v>104</v>
      </c>
      <c r="E3" s="98" t="s">
        <v>105</v>
      </c>
      <c r="F3" s="98"/>
      <c r="G3" s="98" t="s">
        <v>134</v>
      </c>
      <c r="H3" s="98" t="s">
        <v>135</v>
      </c>
      <c r="I3" s="98" t="s">
        <v>136</v>
      </c>
      <c r="J3" s="89">
        <v>1</v>
      </c>
      <c r="K3" s="99" t="s">
        <v>138</v>
      </c>
    </row>
    <row r="4" spans="1:11" ht="15">
      <c r="A4" s="100">
        <v>20.05</v>
      </c>
      <c r="B4" s="100"/>
      <c r="C4" s="110">
        <f>AVERAGE(A4:A53)</f>
        <v>20.005599999999998</v>
      </c>
      <c r="D4" s="110">
        <f>C4+2.667*AVERAGE(B4:B53)</f>
        <v>20.29352714285714</v>
      </c>
      <c r="E4" s="110">
        <f>C4-2.667*AVERAGE(B4:B53)</f>
        <v>19.717672857142855</v>
      </c>
      <c r="F4" s="100"/>
      <c r="G4" s="100">
        <v>20.05</v>
      </c>
      <c r="H4" s="100">
        <v>20.05</v>
      </c>
      <c r="I4" s="100">
        <v>20.05</v>
      </c>
      <c r="J4" s="99">
        <v>2</v>
      </c>
      <c r="K4" t="s">
        <v>139</v>
      </c>
    </row>
    <row r="5" spans="1:11" ht="15">
      <c r="A5" s="101">
        <v>20.05</v>
      </c>
      <c r="B5" s="101">
        <f>MAX(A4:A5)-MIN(A4:A5)</f>
        <v>0</v>
      </c>
      <c r="C5" s="111">
        <f>C4</f>
        <v>20.005599999999998</v>
      </c>
      <c r="D5" s="111">
        <f t="shared" ref="D5:E5" si="0">D4</f>
        <v>20.29352714285714</v>
      </c>
      <c r="E5" s="111">
        <f t="shared" si="0"/>
        <v>19.717672857142855</v>
      </c>
      <c r="F5" s="101"/>
      <c r="G5" s="101">
        <v>20.05</v>
      </c>
      <c r="H5" s="101">
        <v>20.05</v>
      </c>
      <c r="I5" s="101">
        <v>20.03</v>
      </c>
      <c r="J5" s="99">
        <v>3</v>
      </c>
      <c r="K5" t="s">
        <v>140</v>
      </c>
    </row>
    <row r="6" spans="1:11" ht="15">
      <c r="A6" s="101">
        <v>19.97</v>
      </c>
      <c r="B6" s="101">
        <f t="shared" ref="B6:B53" si="1">MAX(A5:A6)-MIN(A5:A6)</f>
        <v>8.0000000000001847E-2</v>
      </c>
      <c r="C6" s="111">
        <f t="shared" ref="C6:C53" si="2">C5</f>
        <v>20.005599999999998</v>
      </c>
      <c r="D6" s="111">
        <f t="shared" ref="D6:D53" si="3">D5</f>
        <v>20.29352714285714</v>
      </c>
      <c r="E6" s="111">
        <f t="shared" ref="E6:E53" si="4">E5</f>
        <v>19.717672857142855</v>
      </c>
      <c r="F6" s="101"/>
      <c r="G6" s="101">
        <v>19.97</v>
      </c>
      <c r="H6" s="101">
        <v>19.97</v>
      </c>
      <c r="I6" s="101">
        <v>19.96</v>
      </c>
      <c r="J6" s="99">
        <v>4</v>
      </c>
      <c r="K6" t="s">
        <v>141</v>
      </c>
    </row>
    <row r="7" spans="1:11" ht="15">
      <c r="A7" s="101">
        <v>20</v>
      </c>
      <c r="B7" s="101">
        <f t="shared" si="1"/>
        <v>3.0000000000001137E-2</v>
      </c>
      <c r="C7" s="111">
        <f t="shared" si="2"/>
        <v>20.005599999999998</v>
      </c>
      <c r="D7" s="111">
        <f t="shared" si="3"/>
        <v>20.29352714285714</v>
      </c>
      <c r="E7" s="111">
        <f t="shared" si="4"/>
        <v>19.717672857142855</v>
      </c>
      <c r="F7" s="101"/>
      <c r="G7" s="101">
        <v>20</v>
      </c>
      <c r="H7" s="101">
        <v>20</v>
      </c>
      <c r="I7" s="101">
        <v>20.079999999999998</v>
      </c>
      <c r="J7" s="89"/>
      <c r="K7" s="94" t="s">
        <v>142</v>
      </c>
    </row>
    <row r="8" spans="1:11" ht="15">
      <c r="A8" s="101">
        <v>20.149999999999999</v>
      </c>
      <c r="B8" s="101">
        <f t="shared" si="1"/>
        <v>0.14999999999999858</v>
      </c>
      <c r="C8" s="111">
        <f t="shared" si="2"/>
        <v>20.005599999999998</v>
      </c>
      <c r="D8" s="111">
        <f t="shared" si="3"/>
        <v>20.29352714285714</v>
      </c>
      <c r="E8" s="111">
        <f t="shared" si="4"/>
        <v>19.717672857142855</v>
      </c>
      <c r="F8" s="101"/>
      <c r="G8" s="101">
        <v>20.149999999999999</v>
      </c>
      <c r="H8" s="101">
        <v>20.149999999999999</v>
      </c>
      <c r="I8" s="101">
        <v>19.920000000000002</v>
      </c>
      <c r="J8" s="89"/>
    </row>
    <row r="9" spans="1:11" ht="15">
      <c r="A9" s="101">
        <v>19.91</v>
      </c>
      <c r="B9" s="101">
        <f t="shared" si="1"/>
        <v>0.23999999999999844</v>
      </c>
      <c r="C9" s="111">
        <f t="shared" si="2"/>
        <v>20.005599999999998</v>
      </c>
      <c r="D9" s="111">
        <f t="shared" si="3"/>
        <v>20.29352714285714</v>
      </c>
      <c r="E9" s="111">
        <f t="shared" si="4"/>
        <v>19.717672857142855</v>
      </c>
      <c r="F9" s="101"/>
      <c r="G9" s="101">
        <v>19.91</v>
      </c>
      <c r="H9" s="101">
        <v>19.91</v>
      </c>
      <c r="I9" s="101">
        <v>20.11</v>
      </c>
      <c r="J9" s="89"/>
    </row>
    <row r="10" spans="1:11" ht="15">
      <c r="A10" s="101">
        <v>19.98</v>
      </c>
      <c r="B10" s="101">
        <f t="shared" si="1"/>
        <v>7.0000000000000284E-2</v>
      </c>
      <c r="C10" s="111">
        <f t="shared" si="2"/>
        <v>20.005599999999998</v>
      </c>
      <c r="D10" s="111">
        <f t="shared" si="3"/>
        <v>20.29352714285714</v>
      </c>
      <c r="E10" s="111">
        <f t="shared" si="4"/>
        <v>19.717672857142855</v>
      </c>
      <c r="F10" s="101"/>
      <c r="G10" s="101">
        <v>19.98</v>
      </c>
      <c r="H10" s="101">
        <v>19.98</v>
      </c>
      <c r="I10" s="101">
        <v>20.07</v>
      </c>
      <c r="J10" s="89"/>
    </row>
    <row r="11" spans="1:11" ht="15">
      <c r="A11" s="101">
        <v>19.850000000000001</v>
      </c>
      <c r="B11" s="101">
        <f t="shared" si="1"/>
        <v>0.12999999999999901</v>
      </c>
      <c r="C11" s="111">
        <f t="shared" si="2"/>
        <v>20.005599999999998</v>
      </c>
      <c r="D11" s="111">
        <f t="shared" si="3"/>
        <v>20.29352714285714</v>
      </c>
      <c r="E11" s="111">
        <f t="shared" si="4"/>
        <v>19.717672857142855</v>
      </c>
      <c r="F11" s="101"/>
      <c r="G11" s="101">
        <v>19.7</v>
      </c>
      <c r="H11" s="101">
        <v>19.850000000000001</v>
      </c>
      <c r="I11" s="101">
        <v>20.05</v>
      </c>
      <c r="J11" s="89"/>
    </row>
    <row r="12" spans="1:11" ht="15">
      <c r="A12" s="101">
        <v>19.96</v>
      </c>
      <c r="B12" s="101">
        <f t="shared" si="1"/>
        <v>0.10999999999999943</v>
      </c>
      <c r="C12" s="111">
        <f t="shared" si="2"/>
        <v>20.005599999999998</v>
      </c>
      <c r="D12" s="111">
        <f t="shared" si="3"/>
        <v>20.29352714285714</v>
      </c>
      <c r="E12" s="111">
        <f t="shared" si="4"/>
        <v>19.717672857142855</v>
      </c>
      <c r="F12" s="101"/>
      <c r="G12" s="101">
        <v>19.96</v>
      </c>
      <c r="H12" s="101">
        <v>19.86</v>
      </c>
      <c r="I12" s="101">
        <v>20.07</v>
      </c>
      <c r="J12" s="89"/>
    </row>
    <row r="13" spans="1:11" ht="15">
      <c r="A13" s="101">
        <v>20.04</v>
      </c>
      <c r="B13" s="101">
        <f t="shared" si="1"/>
        <v>7.9999999999998295E-2</v>
      </c>
      <c r="C13" s="111">
        <f t="shared" si="2"/>
        <v>20.005599999999998</v>
      </c>
      <c r="D13" s="111">
        <f t="shared" si="3"/>
        <v>20.29352714285714</v>
      </c>
      <c r="E13" s="111">
        <f t="shared" si="4"/>
        <v>19.717672857142855</v>
      </c>
      <c r="F13" s="101"/>
      <c r="G13" s="101">
        <v>20.04</v>
      </c>
      <c r="H13" s="101">
        <v>19.87</v>
      </c>
      <c r="I13" s="101">
        <v>19.89</v>
      </c>
      <c r="J13" s="89"/>
    </row>
    <row r="14" spans="1:11" ht="15">
      <c r="A14" s="101">
        <v>20.13</v>
      </c>
      <c r="B14" s="101">
        <f t="shared" si="1"/>
        <v>8.9999999999999858E-2</v>
      </c>
      <c r="C14" s="111">
        <f t="shared" si="2"/>
        <v>20.005599999999998</v>
      </c>
      <c r="D14" s="111">
        <f t="shared" si="3"/>
        <v>20.29352714285714</v>
      </c>
      <c r="E14" s="111">
        <f t="shared" si="4"/>
        <v>19.717672857142855</v>
      </c>
      <c r="F14" s="101"/>
      <c r="G14" s="101">
        <v>20.13</v>
      </c>
      <c r="H14" s="101">
        <v>19.96</v>
      </c>
      <c r="I14" s="101">
        <v>20.059999999999999</v>
      </c>
      <c r="J14" s="89"/>
    </row>
    <row r="15" spans="1:11" ht="15">
      <c r="A15" s="101">
        <v>19.97</v>
      </c>
      <c r="B15" s="101">
        <f t="shared" si="1"/>
        <v>0.16000000000000014</v>
      </c>
      <c r="C15" s="111">
        <f t="shared" si="2"/>
        <v>20.005599999999998</v>
      </c>
      <c r="D15" s="111">
        <f t="shared" si="3"/>
        <v>20.29352714285714</v>
      </c>
      <c r="E15" s="111">
        <f t="shared" si="4"/>
        <v>19.717672857142855</v>
      </c>
      <c r="F15" s="101"/>
      <c r="G15" s="101">
        <v>19.97</v>
      </c>
      <c r="H15" s="101">
        <v>19.97</v>
      </c>
      <c r="I15" s="101">
        <v>20.059999999999999</v>
      </c>
      <c r="J15" s="89"/>
    </row>
    <row r="16" spans="1:11" ht="15">
      <c r="A16" s="101">
        <v>19.87</v>
      </c>
      <c r="B16" s="101">
        <f t="shared" si="1"/>
        <v>9.9999999999997868E-2</v>
      </c>
      <c r="C16" s="111">
        <f t="shared" si="2"/>
        <v>20.005599999999998</v>
      </c>
      <c r="D16" s="111">
        <f t="shared" si="3"/>
        <v>20.29352714285714</v>
      </c>
      <c r="E16" s="111">
        <f t="shared" si="4"/>
        <v>19.717672857142855</v>
      </c>
      <c r="F16" s="101"/>
      <c r="G16" s="101">
        <v>19.87</v>
      </c>
      <c r="H16" s="101">
        <v>19.989999999999998</v>
      </c>
      <c r="I16" s="101">
        <v>20.12</v>
      </c>
      <c r="J16" s="89"/>
    </row>
    <row r="17" spans="1:10" ht="15">
      <c r="A17" s="101">
        <v>20.09</v>
      </c>
      <c r="B17" s="101">
        <f t="shared" si="1"/>
        <v>0.21999999999999886</v>
      </c>
      <c r="C17" s="111">
        <f t="shared" si="2"/>
        <v>20.005599999999998</v>
      </c>
      <c r="D17" s="111">
        <f t="shared" si="3"/>
        <v>20.29352714285714</v>
      </c>
      <c r="E17" s="111">
        <f t="shared" si="4"/>
        <v>19.717672857142855</v>
      </c>
      <c r="F17" s="101"/>
      <c r="G17" s="101">
        <v>20.09</v>
      </c>
      <c r="H17" s="101">
        <v>20.04</v>
      </c>
      <c r="I17" s="101">
        <v>19.899999999999999</v>
      </c>
      <c r="J17" s="89"/>
    </row>
    <row r="18" spans="1:10" ht="15">
      <c r="A18" s="101">
        <v>20.2</v>
      </c>
      <c r="B18" s="101">
        <f t="shared" si="1"/>
        <v>0.10999999999999943</v>
      </c>
      <c r="C18" s="111">
        <f t="shared" si="2"/>
        <v>20.005599999999998</v>
      </c>
      <c r="D18" s="111">
        <f t="shared" si="3"/>
        <v>20.29352714285714</v>
      </c>
      <c r="E18" s="111">
        <f t="shared" si="4"/>
        <v>19.717672857142855</v>
      </c>
      <c r="F18" s="101"/>
      <c r="G18" s="101">
        <v>20.2</v>
      </c>
      <c r="H18" s="101">
        <v>20.059999999999999</v>
      </c>
      <c r="I18" s="101">
        <v>20.09</v>
      </c>
      <c r="J18" s="89"/>
    </row>
    <row r="19" spans="1:10" ht="15">
      <c r="A19" s="101">
        <v>19.989999999999998</v>
      </c>
      <c r="B19" s="101">
        <f t="shared" si="1"/>
        <v>0.21000000000000085</v>
      </c>
      <c r="C19" s="111">
        <f t="shared" si="2"/>
        <v>20.005599999999998</v>
      </c>
      <c r="D19" s="111">
        <f t="shared" si="3"/>
        <v>20.29352714285714</v>
      </c>
      <c r="E19" s="111">
        <f t="shared" si="4"/>
        <v>19.717672857142855</v>
      </c>
      <c r="F19" s="101"/>
      <c r="G19" s="101">
        <v>19.989999999999998</v>
      </c>
      <c r="H19" s="101">
        <v>20.09</v>
      </c>
      <c r="I19" s="101">
        <v>20.09</v>
      </c>
      <c r="J19" s="89"/>
    </row>
    <row r="20" spans="1:10" ht="15">
      <c r="A20" s="101">
        <v>19.86</v>
      </c>
      <c r="B20" s="101">
        <f t="shared" si="1"/>
        <v>0.12999999999999901</v>
      </c>
      <c r="C20" s="111">
        <f t="shared" si="2"/>
        <v>20.005599999999998</v>
      </c>
      <c r="D20" s="111">
        <f t="shared" si="3"/>
        <v>20.29352714285714</v>
      </c>
      <c r="E20" s="111">
        <f t="shared" si="4"/>
        <v>19.717672857142855</v>
      </c>
      <c r="F20" s="101"/>
      <c r="G20" s="101">
        <v>19.86</v>
      </c>
      <c r="H20" s="101">
        <v>20.13</v>
      </c>
      <c r="I20" s="101">
        <v>20.04</v>
      </c>
      <c r="J20" s="89"/>
    </row>
    <row r="21" spans="1:10" ht="15">
      <c r="A21" s="101">
        <v>20.059999999999999</v>
      </c>
      <c r="B21" s="101">
        <f t="shared" si="1"/>
        <v>0.19999999999999929</v>
      </c>
      <c r="C21" s="111">
        <f t="shared" si="2"/>
        <v>20.005599999999998</v>
      </c>
      <c r="D21" s="111">
        <f t="shared" si="3"/>
        <v>20.29352714285714</v>
      </c>
      <c r="E21" s="111">
        <f t="shared" si="4"/>
        <v>19.717672857142855</v>
      </c>
      <c r="F21" s="101"/>
      <c r="G21" s="101">
        <v>20.059999999999999</v>
      </c>
      <c r="H21" s="101">
        <v>20.170000000000002</v>
      </c>
      <c r="I21" s="101">
        <v>20.079999999999998</v>
      </c>
      <c r="J21" s="89"/>
    </row>
    <row r="22" spans="1:10" ht="15">
      <c r="A22" s="101">
        <v>20.170000000000002</v>
      </c>
      <c r="B22" s="101">
        <f t="shared" si="1"/>
        <v>0.11000000000000298</v>
      </c>
      <c r="C22" s="111">
        <f t="shared" si="2"/>
        <v>20.005599999999998</v>
      </c>
      <c r="D22" s="111">
        <f t="shared" si="3"/>
        <v>20.29352714285714</v>
      </c>
      <c r="E22" s="111">
        <f t="shared" si="4"/>
        <v>19.717672857142855</v>
      </c>
      <c r="F22" s="101"/>
      <c r="G22" s="101">
        <v>20.170000000000002</v>
      </c>
      <c r="H22" s="101">
        <v>20.2</v>
      </c>
      <c r="I22" s="101">
        <v>19.940000000000001</v>
      </c>
      <c r="J22" s="89"/>
    </row>
    <row r="23" spans="1:10" ht="15">
      <c r="A23" s="101">
        <v>20.04</v>
      </c>
      <c r="B23" s="101">
        <f t="shared" si="1"/>
        <v>0.13000000000000256</v>
      </c>
      <c r="C23" s="111">
        <f t="shared" si="2"/>
        <v>20.005599999999998</v>
      </c>
      <c r="D23" s="111">
        <f t="shared" si="3"/>
        <v>20.29352714285714</v>
      </c>
      <c r="E23" s="111">
        <f t="shared" si="4"/>
        <v>19.717672857142855</v>
      </c>
      <c r="F23" s="101"/>
      <c r="G23" s="101">
        <v>20.04</v>
      </c>
      <c r="H23" s="101">
        <v>20.04</v>
      </c>
      <c r="I23" s="101">
        <v>20.11</v>
      </c>
      <c r="J23" s="89"/>
    </row>
    <row r="24" spans="1:10" ht="15">
      <c r="A24" s="101">
        <v>19.98</v>
      </c>
      <c r="B24" s="101">
        <f t="shared" si="1"/>
        <v>5.9999999999998721E-2</v>
      </c>
      <c r="C24" s="111">
        <f t="shared" si="2"/>
        <v>20.005599999999998</v>
      </c>
      <c r="D24" s="111">
        <f t="shared" si="3"/>
        <v>20.29352714285714</v>
      </c>
      <c r="E24" s="111">
        <f t="shared" si="4"/>
        <v>19.717672857142855</v>
      </c>
      <c r="F24" s="101"/>
      <c r="G24" s="101">
        <v>19.98</v>
      </c>
      <c r="H24" s="101">
        <v>19.98</v>
      </c>
      <c r="I24" s="101">
        <v>20.059999999999999</v>
      </c>
      <c r="J24" s="89"/>
    </row>
    <row r="25" spans="1:10" ht="15">
      <c r="A25" s="101">
        <v>19.86</v>
      </c>
      <c r="B25" s="101">
        <f t="shared" si="1"/>
        <v>0.12000000000000099</v>
      </c>
      <c r="C25" s="111">
        <f t="shared" si="2"/>
        <v>20.005599999999998</v>
      </c>
      <c r="D25" s="111">
        <f t="shared" si="3"/>
        <v>20.29352714285714</v>
      </c>
      <c r="E25" s="111">
        <f t="shared" si="4"/>
        <v>19.717672857142855</v>
      </c>
      <c r="F25" s="101"/>
      <c r="G25" s="101">
        <v>19.96</v>
      </c>
      <c r="H25" s="101">
        <v>19.86</v>
      </c>
      <c r="I25" s="101">
        <v>19.93</v>
      </c>
      <c r="J25" s="89"/>
    </row>
    <row r="26" spans="1:10" ht="15">
      <c r="A26" s="101">
        <v>20.100000000000001</v>
      </c>
      <c r="B26" s="101">
        <f t="shared" si="1"/>
        <v>0.24000000000000199</v>
      </c>
      <c r="C26" s="111">
        <f t="shared" si="2"/>
        <v>20.005599999999998</v>
      </c>
      <c r="D26" s="111">
        <f t="shared" si="3"/>
        <v>20.29352714285714</v>
      </c>
      <c r="E26" s="111">
        <f t="shared" si="4"/>
        <v>19.717672857142855</v>
      </c>
      <c r="F26" s="101"/>
      <c r="G26" s="101">
        <v>20.100000000000001</v>
      </c>
      <c r="H26" s="101">
        <v>20.100000000000001</v>
      </c>
      <c r="I26" s="101">
        <v>20.05</v>
      </c>
      <c r="J26" s="89"/>
    </row>
    <row r="27" spans="1:10" ht="15">
      <c r="A27" s="101">
        <v>19.96</v>
      </c>
      <c r="B27" s="101">
        <f t="shared" si="1"/>
        <v>0.14000000000000057</v>
      </c>
      <c r="C27" s="111">
        <f t="shared" si="2"/>
        <v>20.005599999999998</v>
      </c>
      <c r="D27" s="111">
        <f t="shared" si="3"/>
        <v>20.29352714285714</v>
      </c>
      <c r="E27" s="111">
        <f t="shared" si="4"/>
        <v>19.717672857142855</v>
      </c>
      <c r="F27" s="101"/>
      <c r="G27" s="101">
        <v>19.96</v>
      </c>
      <c r="H27" s="101">
        <v>19.96</v>
      </c>
      <c r="I27" s="101">
        <v>20.07</v>
      </c>
      <c r="J27" s="89"/>
    </row>
    <row r="28" spans="1:10" ht="15">
      <c r="A28" s="101">
        <v>20.010000000000002</v>
      </c>
      <c r="B28" s="101">
        <f t="shared" si="1"/>
        <v>5.0000000000000711E-2</v>
      </c>
      <c r="C28" s="111">
        <f t="shared" si="2"/>
        <v>20.005599999999998</v>
      </c>
      <c r="D28" s="111">
        <f t="shared" si="3"/>
        <v>20.29352714285714</v>
      </c>
      <c r="E28" s="111">
        <f t="shared" si="4"/>
        <v>19.717672857142855</v>
      </c>
      <c r="F28" s="101"/>
      <c r="G28" s="101">
        <v>20.010000000000002</v>
      </c>
      <c r="H28" s="101">
        <v>20.010000000000002</v>
      </c>
      <c r="I28" s="101">
        <v>20.149999999999999</v>
      </c>
      <c r="J28" s="89"/>
    </row>
    <row r="29" spans="1:10" ht="15">
      <c r="A29" s="101">
        <v>19.989999999999998</v>
      </c>
      <c r="B29" s="101">
        <f t="shared" si="1"/>
        <v>2.0000000000003126E-2</v>
      </c>
      <c r="C29" s="111">
        <f t="shared" si="2"/>
        <v>20.005599999999998</v>
      </c>
      <c r="D29" s="111">
        <f t="shared" si="3"/>
        <v>20.29352714285714</v>
      </c>
      <c r="E29" s="111">
        <f t="shared" si="4"/>
        <v>19.717672857142855</v>
      </c>
      <c r="F29" s="101"/>
      <c r="G29" s="101">
        <v>19.989999999999998</v>
      </c>
      <c r="H29" s="101">
        <v>19.989999999999998</v>
      </c>
      <c r="I29" s="101">
        <v>20.14</v>
      </c>
      <c r="J29" s="89"/>
    </row>
    <row r="30" spans="1:10" ht="15">
      <c r="A30" s="101">
        <v>19.95</v>
      </c>
      <c r="B30" s="101">
        <f t="shared" si="1"/>
        <v>3.9999999999999147E-2</v>
      </c>
      <c r="C30" s="111">
        <f t="shared" si="2"/>
        <v>20.005599999999998</v>
      </c>
      <c r="D30" s="111">
        <f t="shared" si="3"/>
        <v>20.29352714285714</v>
      </c>
      <c r="E30" s="111">
        <f t="shared" si="4"/>
        <v>19.717672857142855</v>
      </c>
      <c r="F30" s="101"/>
      <c r="G30" s="101">
        <v>20.04</v>
      </c>
      <c r="H30" s="101">
        <v>19.95</v>
      </c>
      <c r="I30" s="101">
        <v>19.920000000000002</v>
      </c>
      <c r="J30" s="89"/>
    </row>
    <row r="31" spans="1:10" ht="15">
      <c r="A31" s="101">
        <v>19.91</v>
      </c>
      <c r="B31" s="101">
        <f t="shared" si="1"/>
        <v>3.9999999999999147E-2</v>
      </c>
      <c r="C31" s="111">
        <f t="shared" si="2"/>
        <v>20.005599999999998</v>
      </c>
      <c r="D31" s="111">
        <f t="shared" si="3"/>
        <v>20.29352714285714</v>
      </c>
      <c r="E31" s="111">
        <f t="shared" si="4"/>
        <v>19.717672857142855</v>
      </c>
      <c r="F31" s="101"/>
      <c r="G31" s="101">
        <v>19.91</v>
      </c>
      <c r="H31" s="101">
        <v>19.91</v>
      </c>
      <c r="I31" s="101">
        <v>20.079999999999998</v>
      </c>
      <c r="J31" s="89"/>
    </row>
    <row r="32" spans="1:10" ht="15">
      <c r="A32" s="101">
        <v>19.97</v>
      </c>
      <c r="B32" s="101">
        <f t="shared" si="1"/>
        <v>5.9999999999998721E-2</v>
      </c>
      <c r="C32" s="111">
        <f t="shared" si="2"/>
        <v>20.005599999999998</v>
      </c>
      <c r="D32" s="111">
        <f t="shared" si="3"/>
        <v>20.29352714285714</v>
      </c>
      <c r="E32" s="111">
        <f t="shared" si="4"/>
        <v>19.717672857142855</v>
      </c>
      <c r="F32" s="101"/>
      <c r="G32" s="101">
        <v>19.97</v>
      </c>
      <c r="H32" s="101">
        <v>19.97</v>
      </c>
      <c r="I32" s="101">
        <v>19.87</v>
      </c>
      <c r="J32" s="89"/>
    </row>
    <row r="33" spans="1:10" ht="15">
      <c r="A33" s="101">
        <v>19.989999999999998</v>
      </c>
      <c r="B33" s="101">
        <f t="shared" si="1"/>
        <v>1.9999999999999574E-2</v>
      </c>
      <c r="C33" s="111">
        <f t="shared" si="2"/>
        <v>20.005599999999998</v>
      </c>
      <c r="D33" s="111">
        <f t="shared" si="3"/>
        <v>20.29352714285714</v>
      </c>
      <c r="E33" s="111">
        <f t="shared" si="4"/>
        <v>19.717672857142855</v>
      </c>
      <c r="F33" s="101"/>
      <c r="G33" s="101">
        <v>19.989999999999998</v>
      </c>
      <c r="H33" s="101">
        <v>19.989999999999998</v>
      </c>
      <c r="I33" s="101">
        <v>19.989999999999998</v>
      </c>
      <c r="J33" s="89"/>
    </row>
    <row r="34" spans="1:10" ht="15">
      <c r="A34" s="101">
        <v>20.079999999999998</v>
      </c>
      <c r="B34" s="101">
        <f t="shared" si="1"/>
        <v>8.9999999999999858E-2</v>
      </c>
      <c r="C34" s="111">
        <f t="shared" si="2"/>
        <v>20.005599999999998</v>
      </c>
      <c r="D34" s="111">
        <f t="shared" si="3"/>
        <v>20.29352714285714</v>
      </c>
      <c r="E34" s="111">
        <f t="shared" si="4"/>
        <v>19.717672857142855</v>
      </c>
      <c r="F34" s="101"/>
      <c r="G34" s="101">
        <v>20.079999999999998</v>
      </c>
      <c r="H34" s="101">
        <v>20.079999999999998</v>
      </c>
      <c r="I34" s="101">
        <v>19.91</v>
      </c>
      <c r="J34" s="89"/>
    </row>
    <row r="35" spans="1:10" ht="15">
      <c r="A35" s="101">
        <v>19.96</v>
      </c>
      <c r="B35" s="101">
        <f t="shared" si="1"/>
        <v>0.11999999999999744</v>
      </c>
      <c r="C35" s="111">
        <f t="shared" si="2"/>
        <v>20.005599999999998</v>
      </c>
      <c r="D35" s="111">
        <f t="shared" si="3"/>
        <v>20.29352714285714</v>
      </c>
      <c r="E35" s="111">
        <f t="shared" si="4"/>
        <v>19.717672857142855</v>
      </c>
      <c r="F35" s="101"/>
      <c r="G35" s="101">
        <v>19.96</v>
      </c>
      <c r="H35" s="101">
        <v>19.96</v>
      </c>
      <c r="I35" s="101">
        <v>20.13</v>
      </c>
      <c r="J35" s="89"/>
    </row>
    <row r="36" spans="1:10" ht="15">
      <c r="A36" s="101">
        <v>20.059999999999999</v>
      </c>
      <c r="B36" s="101">
        <f t="shared" si="1"/>
        <v>9.9999999999997868E-2</v>
      </c>
      <c r="C36" s="111">
        <f t="shared" si="2"/>
        <v>20.005599999999998</v>
      </c>
      <c r="D36" s="111">
        <f t="shared" si="3"/>
        <v>20.29352714285714</v>
      </c>
      <c r="E36" s="111">
        <f t="shared" si="4"/>
        <v>19.717672857142855</v>
      </c>
      <c r="F36" s="101"/>
      <c r="G36" s="101">
        <v>20.059999999999999</v>
      </c>
      <c r="H36" s="101">
        <v>20.059999999999999</v>
      </c>
      <c r="I36" s="101">
        <v>20.02</v>
      </c>
      <c r="J36" s="89"/>
    </row>
    <row r="37" spans="1:10" ht="15">
      <c r="A37" s="101">
        <v>20.12</v>
      </c>
      <c r="B37" s="101">
        <f t="shared" si="1"/>
        <v>6.0000000000002274E-2</v>
      </c>
      <c r="C37" s="111">
        <f t="shared" si="2"/>
        <v>20.005599999999998</v>
      </c>
      <c r="D37" s="111">
        <f t="shared" si="3"/>
        <v>20.29352714285714</v>
      </c>
      <c r="E37" s="111">
        <f t="shared" si="4"/>
        <v>19.717672857142855</v>
      </c>
      <c r="F37" s="101"/>
      <c r="G37" s="101">
        <v>20.12</v>
      </c>
      <c r="H37" s="101">
        <v>20.12</v>
      </c>
      <c r="I37" s="101">
        <v>20.02</v>
      </c>
      <c r="J37" s="89"/>
    </row>
    <row r="38" spans="1:10" ht="15">
      <c r="A38" s="101">
        <v>19.899999999999999</v>
      </c>
      <c r="B38" s="101">
        <f t="shared" si="1"/>
        <v>0.22000000000000242</v>
      </c>
      <c r="C38" s="111">
        <f t="shared" si="2"/>
        <v>20.005599999999998</v>
      </c>
      <c r="D38" s="111">
        <f t="shared" si="3"/>
        <v>20.29352714285714</v>
      </c>
      <c r="E38" s="111">
        <f t="shared" si="4"/>
        <v>19.717672857142855</v>
      </c>
      <c r="F38" s="101"/>
      <c r="G38" s="101">
        <v>19.899999999999999</v>
      </c>
      <c r="H38" s="101">
        <v>19.899999999999999</v>
      </c>
      <c r="I38" s="101">
        <v>19.899999999999999</v>
      </c>
      <c r="J38" s="89"/>
    </row>
    <row r="39" spans="1:10" ht="15">
      <c r="A39" s="101">
        <v>20.010000000000002</v>
      </c>
      <c r="B39" s="101">
        <f t="shared" si="1"/>
        <v>0.11000000000000298</v>
      </c>
      <c r="C39" s="111">
        <f t="shared" si="2"/>
        <v>20.005599999999998</v>
      </c>
      <c r="D39" s="111">
        <f t="shared" si="3"/>
        <v>20.29352714285714</v>
      </c>
      <c r="E39" s="111">
        <f t="shared" si="4"/>
        <v>19.717672857142855</v>
      </c>
      <c r="F39" s="101"/>
      <c r="G39" s="101">
        <v>20.010000000000002</v>
      </c>
      <c r="H39" s="101">
        <v>20.010000000000002</v>
      </c>
      <c r="I39" s="101">
        <v>19.940000000000001</v>
      </c>
      <c r="J39" s="89"/>
    </row>
    <row r="40" spans="1:10" ht="15">
      <c r="A40" s="101">
        <v>20.12</v>
      </c>
      <c r="B40" s="101">
        <f t="shared" si="1"/>
        <v>0.10999999999999943</v>
      </c>
      <c r="C40" s="111">
        <f t="shared" si="2"/>
        <v>20.005599999999998</v>
      </c>
      <c r="D40" s="111">
        <f t="shared" si="3"/>
        <v>20.29352714285714</v>
      </c>
      <c r="E40" s="111">
        <f t="shared" si="4"/>
        <v>19.717672857142855</v>
      </c>
      <c r="F40" s="101"/>
      <c r="G40" s="101">
        <v>20.12</v>
      </c>
      <c r="H40" s="101">
        <v>20.12</v>
      </c>
      <c r="I40" s="101">
        <v>19.86</v>
      </c>
      <c r="J40" s="89"/>
    </row>
    <row r="41" spans="1:10" ht="15">
      <c r="A41" s="101">
        <v>20.100000000000001</v>
      </c>
      <c r="B41" s="101">
        <f t="shared" si="1"/>
        <v>1.9999999999999574E-2</v>
      </c>
      <c r="C41" s="111">
        <f t="shared" si="2"/>
        <v>20.005599999999998</v>
      </c>
      <c r="D41" s="111">
        <f t="shared" si="3"/>
        <v>20.29352714285714</v>
      </c>
      <c r="E41" s="111">
        <f t="shared" si="4"/>
        <v>19.717672857142855</v>
      </c>
      <c r="F41" s="101"/>
      <c r="G41" s="101">
        <v>20.100000000000001</v>
      </c>
      <c r="H41" s="101">
        <v>20.100000000000001</v>
      </c>
      <c r="I41" s="101">
        <v>19.920000000000002</v>
      </c>
      <c r="J41" s="89"/>
    </row>
    <row r="42" spans="1:10" ht="15">
      <c r="A42" s="101">
        <v>20.04</v>
      </c>
      <c r="B42" s="101">
        <f t="shared" si="1"/>
        <v>6.0000000000002274E-2</v>
      </c>
      <c r="C42" s="111">
        <f t="shared" si="2"/>
        <v>20.005599999999998</v>
      </c>
      <c r="D42" s="111">
        <f t="shared" si="3"/>
        <v>20.29352714285714</v>
      </c>
      <c r="E42" s="111">
        <f t="shared" si="4"/>
        <v>19.717672857142855</v>
      </c>
      <c r="F42" s="101"/>
      <c r="G42" s="101">
        <v>20.04</v>
      </c>
      <c r="H42" s="101">
        <v>20.04</v>
      </c>
      <c r="I42" s="101">
        <v>19.86</v>
      </c>
      <c r="J42" s="89"/>
    </row>
    <row r="43" spans="1:10" ht="15">
      <c r="A43" s="101">
        <v>20.04</v>
      </c>
      <c r="B43" s="101">
        <f t="shared" si="1"/>
        <v>0</v>
      </c>
      <c r="C43" s="111">
        <f t="shared" si="2"/>
        <v>20.005599999999998</v>
      </c>
      <c r="D43" s="111">
        <f t="shared" si="3"/>
        <v>20.29352714285714</v>
      </c>
      <c r="E43" s="111">
        <f t="shared" si="4"/>
        <v>19.717672857142855</v>
      </c>
      <c r="F43" s="101"/>
      <c r="G43" s="101">
        <v>20.04</v>
      </c>
      <c r="H43" s="101">
        <v>20.04</v>
      </c>
      <c r="I43" s="101">
        <v>20.059999999999999</v>
      </c>
      <c r="J43" s="89"/>
    </row>
    <row r="44" spans="1:10" ht="15">
      <c r="A44" s="101">
        <v>19.8</v>
      </c>
      <c r="B44" s="101">
        <f t="shared" si="1"/>
        <v>0.23999999999999844</v>
      </c>
      <c r="C44" s="111">
        <f t="shared" si="2"/>
        <v>20.005599999999998</v>
      </c>
      <c r="D44" s="111">
        <f t="shared" si="3"/>
        <v>20.29352714285714</v>
      </c>
      <c r="E44" s="111">
        <f t="shared" si="4"/>
        <v>19.717672857142855</v>
      </c>
      <c r="F44" s="101"/>
      <c r="G44" s="101">
        <v>19.8</v>
      </c>
      <c r="H44" s="101">
        <v>19.8</v>
      </c>
      <c r="I44" s="101">
        <v>20.059999999999999</v>
      </c>
      <c r="J44" s="89"/>
    </row>
    <row r="45" spans="1:10" ht="15">
      <c r="A45" s="101">
        <v>20.100000000000001</v>
      </c>
      <c r="B45" s="101">
        <f t="shared" si="1"/>
        <v>0.30000000000000071</v>
      </c>
      <c r="C45" s="111">
        <f t="shared" si="2"/>
        <v>20.005599999999998</v>
      </c>
      <c r="D45" s="111">
        <f t="shared" si="3"/>
        <v>20.29352714285714</v>
      </c>
      <c r="E45" s="111">
        <f t="shared" si="4"/>
        <v>19.717672857142855</v>
      </c>
      <c r="F45" s="101"/>
      <c r="G45" s="101">
        <v>20.100000000000001</v>
      </c>
      <c r="H45" s="101">
        <v>20.100000000000001</v>
      </c>
      <c r="I45" s="101">
        <v>19.899999999999999</v>
      </c>
      <c r="J45" s="89"/>
    </row>
    <row r="46" spans="1:10" ht="15">
      <c r="A46" s="101">
        <v>20.010000000000002</v>
      </c>
      <c r="B46" s="101">
        <f t="shared" si="1"/>
        <v>8.9999999999999858E-2</v>
      </c>
      <c r="C46" s="111">
        <f t="shared" si="2"/>
        <v>20.005599999999998</v>
      </c>
      <c r="D46" s="111">
        <f t="shared" si="3"/>
        <v>20.29352714285714</v>
      </c>
      <c r="E46" s="111">
        <f t="shared" si="4"/>
        <v>19.717672857142855</v>
      </c>
      <c r="F46" s="101"/>
      <c r="G46" s="101">
        <v>20.010000000000002</v>
      </c>
      <c r="H46" s="101">
        <v>20.010000000000002</v>
      </c>
      <c r="I46" s="101">
        <v>19.96</v>
      </c>
      <c r="J46" s="89"/>
    </row>
    <row r="47" spans="1:10" ht="15">
      <c r="A47" s="101">
        <v>19.89</v>
      </c>
      <c r="B47" s="101">
        <f t="shared" si="1"/>
        <v>0.12000000000000099</v>
      </c>
      <c r="C47" s="111">
        <f t="shared" si="2"/>
        <v>20.005599999999998</v>
      </c>
      <c r="D47" s="111">
        <f t="shared" si="3"/>
        <v>20.29352714285714</v>
      </c>
      <c r="E47" s="111">
        <f t="shared" si="4"/>
        <v>19.717672857142855</v>
      </c>
      <c r="F47" s="101"/>
      <c r="G47" s="101">
        <v>19.77</v>
      </c>
      <c r="H47" s="101">
        <v>19.89</v>
      </c>
      <c r="I47" s="101">
        <v>20.16</v>
      </c>
      <c r="J47" s="89"/>
    </row>
    <row r="48" spans="1:10" ht="15">
      <c r="A48" s="101">
        <v>20.13</v>
      </c>
      <c r="B48" s="101">
        <f t="shared" si="1"/>
        <v>0.23999999999999844</v>
      </c>
      <c r="C48" s="111">
        <f t="shared" si="2"/>
        <v>20.005599999999998</v>
      </c>
      <c r="D48" s="111">
        <f t="shared" si="3"/>
        <v>20.29352714285714</v>
      </c>
      <c r="E48" s="111">
        <f t="shared" si="4"/>
        <v>19.717672857142855</v>
      </c>
      <c r="F48" s="101"/>
      <c r="G48" s="101">
        <v>20.13</v>
      </c>
      <c r="H48" s="101">
        <v>20.13</v>
      </c>
      <c r="I48" s="101">
        <v>19.93</v>
      </c>
      <c r="J48" s="89"/>
    </row>
    <row r="49" spans="1:10" ht="15">
      <c r="A49" s="101">
        <v>20.02</v>
      </c>
      <c r="B49" s="101">
        <f t="shared" si="1"/>
        <v>0.10999999999999943</v>
      </c>
      <c r="C49" s="111">
        <f t="shared" si="2"/>
        <v>20.005599999999998</v>
      </c>
      <c r="D49" s="111">
        <f t="shared" si="3"/>
        <v>20.29352714285714</v>
      </c>
      <c r="E49" s="111">
        <f t="shared" si="4"/>
        <v>19.717672857142855</v>
      </c>
      <c r="F49" s="101"/>
      <c r="G49" s="101">
        <v>20.02</v>
      </c>
      <c r="H49" s="101">
        <v>20.02</v>
      </c>
      <c r="I49" s="101">
        <v>19.899999999999999</v>
      </c>
      <c r="J49" s="89"/>
    </row>
    <row r="50" spans="1:10" ht="15">
      <c r="A50" s="101">
        <v>20.03</v>
      </c>
      <c r="B50" s="101">
        <f t="shared" si="1"/>
        <v>1.0000000000001563E-2</v>
      </c>
      <c r="C50" s="111">
        <f t="shared" si="2"/>
        <v>20.005599999999998</v>
      </c>
      <c r="D50" s="111">
        <f t="shared" si="3"/>
        <v>20.29352714285714</v>
      </c>
      <c r="E50" s="111">
        <f t="shared" si="4"/>
        <v>19.717672857142855</v>
      </c>
      <c r="F50" s="101"/>
      <c r="G50" s="101">
        <v>20.03</v>
      </c>
      <c r="H50" s="101">
        <v>20.03</v>
      </c>
      <c r="I50" s="101">
        <v>19.89</v>
      </c>
      <c r="J50" s="89"/>
    </row>
    <row r="51" spans="1:10" ht="15">
      <c r="A51" s="101">
        <v>19.989999999999998</v>
      </c>
      <c r="B51" s="101">
        <f t="shared" si="1"/>
        <v>4.00000000000027E-2</v>
      </c>
      <c r="C51" s="111">
        <f t="shared" si="2"/>
        <v>20.005599999999998</v>
      </c>
      <c r="D51" s="111">
        <f t="shared" si="3"/>
        <v>20.29352714285714</v>
      </c>
      <c r="E51" s="111">
        <f t="shared" si="4"/>
        <v>19.717672857142855</v>
      </c>
      <c r="F51" s="101"/>
      <c r="G51" s="101">
        <v>19.989999999999998</v>
      </c>
      <c r="H51" s="101">
        <v>19.989999999999998</v>
      </c>
      <c r="I51" s="101">
        <v>20.100000000000001</v>
      </c>
      <c r="J51" s="89"/>
    </row>
    <row r="52" spans="1:10" ht="15">
      <c r="A52" s="101">
        <v>19.899999999999999</v>
      </c>
      <c r="B52" s="101">
        <f t="shared" si="1"/>
        <v>8.9999999999999858E-2</v>
      </c>
      <c r="C52" s="111">
        <f t="shared" si="2"/>
        <v>20.005599999999998</v>
      </c>
      <c r="D52" s="111">
        <f t="shared" si="3"/>
        <v>20.29352714285714</v>
      </c>
      <c r="E52" s="111">
        <f t="shared" si="4"/>
        <v>19.717672857142855</v>
      </c>
      <c r="F52" s="101"/>
      <c r="G52" s="101">
        <v>20</v>
      </c>
      <c r="H52" s="101">
        <v>19.899999999999999</v>
      </c>
      <c r="I52" s="101">
        <v>19.84</v>
      </c>
      <c r="J52" s="89"/>
    </row>
    <row r="53" spans="1:10" ht="15">
      <c r="A53" s="102">
        <v>19.920000000000002</v>
      </c>
      <c r="B53" s="101">
        <f t="shared" si="1"/>
        <v>2.0000000000003126E-2</v>
      </c>
      <c r="C53" s="111">
        <f t="shared" si="2"/>
        <v>20.005599999999998</v>
      </c>
      <c r="D53" s="111">
        <f t="shared" si="3"/>
        <v>20.29352714285714</v>
      </c>
      <c r="E53" s="111">
        <f t="shared" si="4"/>
        <v>19.717672857142855</v>
      </c>
      <c r="F53" s="102"/>
      <c r="G53" s="102">
        <v>19.920000000000002</v>
      </c>
      <c r="H53" s="102">
        <v>19.920000000000002</v>
      </c>
      <c r="I53" s="102">
        <v>19.95</v>
      </c>
      <c r="J53" s="89"/>
    </row>
    <row r="54" spans="1:10">
      <c r="A54" s="53"/>
      <c r="B54" s="53"/>
      <c r="C54" s="53"/>
      <c r="D54" s="53"/>
      <c r="E54" s="53"/>
      <c r="F54" s="53"/>
      <c r="G54" s="53"/>
      <c r="H54" s="53"/>
      <c r="I54" s="53"/>
    </row>
  </sheetData>
  <mergeCells count="1">
    <mergeCell ref="A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D23"/>
  <sheetViews>
    <sheetView topLeftCell="F1" zoomScale="145" zoomScaleNormal="145" workbookViewId="0">
      <selection activeCell="N10" sqref="N10"/>
    </sheetView>
  </sheetViews>
  <sheetFormatPr defaultRowHeight="12.75"/>
  <cols>
    <col min="2" max="2" width="2" bestFit="1" customWidth="1"/>
    <col min="3" max="27" width="5.7109375" customWidth="1"/>
  </cols>
  <sheetData>
    <row r="1" spans="1:30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</row>
    <row r="2" spans="1:30">
      <c r="AC2" t="s">
        <v>154</v>
      </c>
    </row>
    <row r="3" spans="1:30">
      <c r="B3">
        <v>1</v>
      </c>
      <c r="C3">
        <v>25</v>
      </c>
      <c r="D3">
        <v>26</v>
      </c>
      <c r="E3">
        <v>23</v>
      </c>
      <c r="F3">
        <v>25</v>
      </c>
      <c r="G3">
        <v>24</v>
      </c>
      <c r="H3">
        <v>27</v>
      </c>
      <c r="I3">
        <v>25</v>
      </c>
      <c r="J3" s="53">
        <v>30</v>
      </c>
      <c r="K3">
        <v>25</v>
      </c>
      <c r="L3">
        <v>24</v>
      </c>
      <c r="M3">
        <v>24</v>
      </c>
      <c r="N3">
        <v>25</v>
      </c>
      <c r="O3">
        <v>26</v>
      </c>
      <c r="P3">
        <v>25</v>
      </c>
      <c r="Q3">
        <v>25</v>
      </c>
      <c r="R3">
        <v>26</v>
      </c>
      <c r="S3">
        <v>25</v>
      </c>
      <c r="T3">
        <v>23</v>
      </c>
      <c r="U3">
        <v>23</v>
      </c>
      <c r="V3">
        <v>25</v>
      </c>
      <c r="W3">
        <v>24</v>
      </c>
      <c r="X3">
        <v>24</v>
      </c>
      <c r="Y3">
        <v>22</v>
      </c>
      <c r="Z3">
        <v>21</v>
      </c>
      <c r="AA3">
        <v>25</v>
      </c>
    </row>
    <row r="4" spans="1:30">
      <c r="B4">
        <v>2</v>
      </c>
      <c r="C4">
        <v>26</v>
      </c>
      <c r="D4">
        <v>26</v>
      </c>
      <c r="E4">
        <v>23</v>
      </c>
      <c r="F4">
        <v>24</v>
      </c>
      <c r="G4">
        <v>24</v>
      </c>
      <c r="H4">
        <v>26</v>
      </c>
      <c r="I4">
        <v>24</v>
      </c>
      <c r="J4" s="53">
        <v>31</v>
      </c>
      <c r="K4">
        <v>24</v>
      </c>
      <c r="L4">
        <v>22</v>
      </c>
      <c r="M4">
        <v>24</v>
      </c>
      <c r="N4">
        <v>24</v>
      </c>
      <c r="O4">
        <v>26</v>
      </c>
      <c r="P4">
        <v>23</v>
      </c>
      <c r="Q4">
        <v>24</v>
      </c>
      <c r="R4">
        <v>26</v>
      </c>
      <c r="S4">
        <v>26</v>
      </c>
      <c r="T4">
        <v>24</v>
      </c>
      <c r="U4">
        <v>24</v>
      </c>
      <c r="V4">
        <v>26</v>
      </c>
      <c r="W4">
        <v>25</v>
      </c>
      <c r="X4">
        <v>26</v>
      </c>
      <c r="Y4">
        <v>23</v>
      </c>
      <c r="Z4">
        <v>22</v>
      </c>
      <c r="AA4">
        <v>24</v>
      </c>
    </row>
    <row r="5" spans="1:30">
      <c r="B5">
        <v>3</v>
      </c>
      <c r="C5">
        <v>24</v>
      </c>
      <c r="D5">
        <v>24</v>
      </c>
      <c r="E5">
        <v>24</v>
      </c>
      <c r="F5">
        <v>24</v>
      </c>
      <c r="G5">
        <v>25</v>
      </c>
      <c r="H5">
        <v>24</v>
      </c>
      <c r="I5">
        <v>24</v>
      </c>
      <c r="J5" s="53">
        <v>31</v>
      </c>
      <c r="K5">
        <v>26</v>
      </c>
      <c r="L5">
        <v>21</v>
      </c>
      <c r="M5">
        <v>25</v>
      </c>
      <c r="N5">
        <v>24</v>
      </c>
      <c r="O5">
        <v>24</v>
      </c>
      <c r="P5">
        <v>24</v>
      </c>
      <c r="Q5">
        <v>24</v>
      </c>
      <c r="R5">
        <v>25</v>
      </c>
      <c r="S5">
        <v>24</v>
      </c>
      <c r="T5">
        <v>25</v>
      </c>
      <c r="U5">
        <v>22</v>
      </c>
      <c r="V5">
        <v>24</v>
      </c>
      <c r="W5">
        <v>24</v>
      </c>
      <c r="X5">
        <v>24</v>
      </c>
      <c r="Y5">
        <v>22</v>
      </c>
      <c r="Z5">
        <v>24</v>
      </c>
      <c r="AA5">
        <v>23</v>
      </c>
    </row>
    <row r="6" spans="1:30">
      <c r="B6">
        <v>4</v>
      </c>
      <c r="C6">
        <v>22</v>
      </c>
      <c r="D6">
        <v>25</v>
      </c>
      <c r="E6">
        <v>25</v>
      </c>
      <c r="F6">
        <v>23</v>
      </c>
      <c r="G6" s="53">
        <v>31</v>
      </c>
      <c r="H6">
        <v>25</v>
      </c>
      <c r="I6">
        <v>22</v>
      </c>
      <c r="J6" s="53">
        <v>30</v>
      </c>
      <c r="K6">
        <v>24</v>
      </c>
      <c r="L6">
        <v>22</v>
      </c>
      <c r="M6">
        <v>24</v>
      </c>
      <c r="N6">
        <v>22</v>
      </c>
      <c r="O6">
        <v>25</v>
      </c>
      <c r="P6">
        <v>25</v>
      </c>
      <c r="Q6">
        <v>22</v>
      </c>
      <c r="R6">
        <v>24</v>
      </c>
      <c r="S6">
        <v>24</v>
      </c>
      <c r="T6">
        <v>25</v>
      </c>
      <c r="U6">
        <v>24</v>
      </c>
      <c r="V6">
        <v>22</v>
      </c>
      <c r="W6">
        <v>25</v>
      </c>
      <c r="X6">
        <v>25</v>
      </c>
      <c r="Y6">
        <v>23</v>
      </c>
      <c r="Z6">
        <v>23</v>
      </c>
      <c r="AA6">
        <v>22</v>
      </c>
    </row>
    <row r="7" spans="1:30">
      <c r="B7">
        <v>5</v>
      </c>
      <c r="C7">
        <v>25</v>
      </c>
      <c r="D7">
        <v>26</v>
      </c>
      <c r="E7">
        <v>25</v>
      </c>
      <c r="F7">
        <v>22</v>
      </c>
      <c r="G7">
        <v>25</v>
      </c>
      <c r="H7">
        <v>26</v>
      </c>
      <c r="I7">
        <v>23</v>
      </c>
      <c r="J7" s="53">
        <v>31</v>
      </c>
      <c r="K7">
        <v>25</v>
      </c>
      <c r="L7">
        <v>23</v>
      </c>
      <c r="M7">
        <v>23</v>
      </c>
      <c r="N7">
        <v>25</v>
      </c>
      <c r="O7">
        <v>24</v>
      </c>
      <c r="P7">
        <v>25</v>
      </c>
      <c r="Q7">
        <v>23</v>
      </c>
      <c r="R7">
        <v>25</v>
      </c>
      <c r="S7">
        <v>25</v>
      </c>
      <c r="T7">
        <v>24</v>
      </c>
      <c r="U7">
        <v>25</v>
      </c>
      <c r="V7">
        <v>25</v>
      </c>
      <c r="W7">
        <v>26</v>
      </c>
      <c r="X7">
        <v>25</v>
      </c>
      <c r="Y7">
        <v>22</v>
      </c>
      <c r="Z7">
        <v>24</v>
      </c>
      <c r="AA7">
        <v>22</v>
      </c>
    </row>
    <row r="8" spans="1:30">
      <c r="A8" t="s">
        <v>155</v>
      </c>
      <c r="C8">
        <f>AVERAGE(C3:C7)</f>
        <v>24.4</v>
      </c>
      <c r="D8">
        <f t="shared" ref="D8:AA8" si="0">AVERAGE(D3:D7)</f>
        <v>25.4</v>
      </c>
      <c r="E8">
        <f t="shared" si="0"/>
        <v>24</v>
      </c>
      <c r="F8">
        <f t="shared" si="0"/>
        <v>23.6</v>
      </c>
      <c r="G8">
        <f t="shared" si="0"/>
        <v>25.8</v>
      </c>
      <c r="H8">
        <f t="shared" si="0"/>
        <v>25.6</v>
      </c>
      <c r="I8">
        <f t="shared" si="0"/>
        <v>23.6</v>
      </c>
      <c r="J8">
        <f t="shared" si="0"/>
        <v>30.6</v>
      </c>
      <c r="K8">
        <f t="shared" si="0"/>
        <v>24.8</v>
      </c>
      <c r="L8">
        <f t="shared" si="0"/>
        <v>22.4</v>
      </c>
      <c r="M8">
        <f t="shared" si="0"/>
        <v>24</v>
      </c>
      <c r="N8">
        <f t="shared" si="0"/>
        <v>24</v>
      </c>
      <c r="O8">
        <f t="shared" si="0"/>
        <v>25</v>
      </c>
      <c r="P8">
        <f t="shared" si="0"/>
        <v>24.4</v>
      </c>
      <c r="Q8">
        <f t="shared" si="0"/>
        <v>23.6</v>
      </c>
      <c r="R8">
        <f t="shared" si="0"/>
        <v>25.2</v>
      </c>
      <c r="S8">
        <f t="shared" si="0"/>
        <v>24.8</v>
      </c>
      <c r="T8">
        <f t="shared" si="0"/>
        <v>24.2</v>
      </c>
      <c r="U8">
        <f t="shared" si="0"/>
        <v>23.6</v>
      </c>
      <c r="V8">
        <f t="shared" si="0"/>
        <v>24.4</v>
      </c>
      <c r="W8">
        <f t="shared" si="0"/>
        <v>24.8</v>
      </c>
      <c r="X8">
        <f t="shared" si="0"/>
        <v>24.8</v>
      </c>
      <c r="Y8">
        <f t="shared" si="0"/>
        <v>22.4</v>
      </c>
      <c r="Z8">
        <f t="shared" si="0"/>
        <v>22.8</v>
      </c>
      <c r="AA8">
        <f t="shared" si="0"/>
        <v>23.2</v>
      </c>
      <c r="AB8" s="115">
        <f>AVERAGE(C8:AA8)</f>
        <v>24.456</v>
      </c>
      <c r="AC8" s="35" t="s">
        <v>167</v>
      </c>
    </row>
    <row r="9" spans="1:30">
      <c r="A9" t="s">
        <v>156</v>
      </c>
      <c r="C9">
        <f>MAX(C3:C7)-MIN(C3:C7)</f>
        <v>4</v>
      </c>
      <c r="D9">
        <f t="shared" ref="D9:AA9" si="1">MAX(D3:D7)-MIN(D3:D7)</f>
        <v>2</v>
      </c>
      <c r="E9">
        <f t="shared" si="1"/>
        <v>2</v>
      </c>
      <c r="F9">
        <f t="shared" si="1"/>
        <v>3</v>
      </c>
      <c r="G9">
        <f t="shared" si="1"/>
        <v>7</v>
      </c>
      <c r="H9">
        <f t="shared" si="1"/>
        <v>3</v>
      </c>
      <c r="I9">
        <f t="shared" si="1"/>
        <v>3</v>
      </c>
      <c r="J9">
        <f t="shared" si="1"/>
        <v>1</v>
      </c>
      <c r="K9">
        <f t="shared" si="1"/>
        <v>2</v>
      </c>
      <c r="L9">
        <f t="shared" si="1"/>
        <v>3</v>
      </c>
      <c r="M9">
        <f t="shared" si="1"/>
        <v>2</v>
      </c>
      <c r="N9">
        <f t="shared" si="1"/>
        <v>3</v>
      </c>
      <c r="O9">
        <f t="shared" si="1"/>
        <v>2</v>
      </c>
      <c r="P9">
        <f t="shared" si="1"/>
        <v>2</v>
      </c>
      <c r="Q9">
        <f t="shared" si="1"/>
        <v>3</v>
      </c>
      <c r="R9">
        <f t="shared" si="1"/>
        <v>2</v>
      </c>
      <c r="S9">
        <f t="shared" si="1"/>
        <v>2</v>
      </c>
      <c r="T9">
        <f t="shared" si="1"/>
        <v>2</v>
      </c>
      <c r="U9">
        <f t="shared" si="1"/>
        <v>3</v>
      </c>
      <c r="V9">
        <f t="shared" si="1"/>
        <v>4</v>
      </c>
      <c r="W9">
        <f t="shared" si="1"/>
        <v>2</v>
      </c>
      <c r="X9">
        <f t="shared" si="1"/>
        <v>2</v>
      </c>
      <c r="Y9">
        <f t="shared" si="1"/>
        <v>1</v>
      </c>
      <c r="Z9">
        <f t="shared" si="1"/>
        <v>3</v>
      </c>
      <c r="AA9">
        <f t="shared" si="1"/>
        <v>3</v>
      </c>
      <c r="AB9" s="115">
        <f>AVERAGE(C9:AA9)</f>
        <v>2.64</v>
      </c>
      <c r="AC9" t="s">
        <v>165</v>
      </c>
      <c r="AD9" t="s">
        <v>166</v>
      </c>
    </row>
    <row r="14" spans="1:30">
      <c r="C14" t="s">
        <v>157</v>
      </c>
    </row>
    <row r="15" spans="1:30">
      <c r="A15" t="s">
        <v>158</v>
      </c>
      <c r="C15">
        <f>C8</f>
        <v>24.4</v>
      </c>
      <c r="D15">
        <f t="shared" ref="D15:AA15" si="2">D8</f>
        <v>25.4</v>
      </c>
      <c r="E15">
        <f t="shared" si="2"/>
        <v>24</v>
      </c>
      <c r="F15">
        <f t="shared" si="2"/>
        <v>23.6</v>
      </c>
      <c r="G15">
        <f t="shared" si="2"/>
        <v>25.8</v>
      </c>
      <c r="H15">
        <f t="shared" si="2"/>
        <v>25.6</v>
      </c>
      <c r="I15">
        <f t="shared" si="2"/>
        <v>23.6</v>
      </c>
      <c r="J15">
        <f t="shared" si="2"/>
        <v>30.6</v>
      </c>
      <c r="K15">
        <f t="shared" si="2"/>
        <v>24.8</v>
      </c>
      <c r="L15">
        <f t="shared" si="2"/>
        <v>22.4</v>
      </c>
      <c r="M15">
        <f t="shared" si="2"/>
        <v>24</v>
      </c>
      <c r="N15">
        <f t="shared" si="2"/>
        <v>24</v>
      </c>
      <c r="O15">
        <f t="shared" si="2"/>
        <v>25</v>
      </c>
      <c r="P15">
        <f t="shared" si="2"/>
        <v>24.4</v>
      </c>
      <c r="Q15">
        <f t="shared" si="2"/>
        <v>23.6</v>
      </c>
      <c r="R15">
        <f t="shared" si="2"/>
        <v>25.2</v>
      </c>
      <c r="S15">
        <f t="shared" si="2"/>
        <v>24.8</v>
      </c>
      <c r="T15">
        <f t="shared" si="2"/>
        <v>24.2</v>
      </c>
      <c r="U15">
        <f t="shared" si="2"/>
        <v>23.6</v>
      </c>
      <c r="V15">
        <f t="shared" si="2"/>
        <v>24.4</v>
      </c>
      <c r="W15">
        <f t="shared" si="2"/>
        <v>24.8</v>
      </c>
      <c r="X15">
        <f t="shared" si="2"/>
        <v>24.8</v>
      </c>
      <c r="Y15">
        <f t="shared" si="2"/>
        <v>22.4</v>
      </c>
      <c r="Z15">
        <f t="shared" si="2"/>
        <v>22.8</v>
      </c>
      <c r="AA15">
        <f t="shared" si="2"/>
        <v>23.2</v>
      </c>
    </row>
    <row r="16" spans="1:30">
      <c r="A16" t="s">
        <v>104</v>
      </c>
      <c r="C16" s="52">
        <f>C17+0.577*$AB$9</f>
        <v>25.979279999999999</v>
      </c>
      <c r="D16" s="52">
        <f t="shared" ref="D16:AA16" si="3">D17+0.577*$AB$9</f>
        <v>25.979279999999999</v>
      </c>
      <c r="E16" s="52">
        <f t="shared" si="3"/>
        <v>25.979279999999999</v>
      </c>
      <c r="F16" s="52">
        <f t="shared" si="3"/>
        <v>25.979279999999999</v>
      </c>
      <c r="G16" s="52">
        <f t="shared" si="3"/>
        <v>25.979279999999999</v>
      </c>
      <c r="H16" s="52">
        <f t="shared" si="3"/>
        <v>25.979279999999999</v>
      </c>
      <c r="I16" s="52">
        <f t="shared" si="3"/>
        <v>25.979279999999999</v>
      </c>
      <c r="J16" s="52">
        <f t="shared" si="3"/>
        <v>25.979279999999999</v>
      </c>
      <c r="K16" s="52">
        <f t="shared" si="3"/>
        <v>25.979279999999999</v>
      </c>
      <c r="L16" s="52">
        <f t="shared" si="3"/>
        <v>25.979279999999999</v>
      </c>
      <c r="M16" s="52">
        <f t="shared" si="3"/>
        <v>25.979279999999999</v>
      </c>
      <c r="N16" s="52">
        <f t="shared" si="3"/>
        <v>25.979279999999999</v>
      </c>
      <c r="O16" s="52">
        <f t="shared" si="3"/>
        <v>25.979279999999999</v>
      </c>
      <c r="P16" s="52">
        <f t="shared" si="3"/>
        <v>25.979279999999999</v>
      </c>
      <c r="Q16" s="52">
        <f t="shared" si="3"/>
        <v>25.979279999999999</v>
      </c>
      <c r="R16" s="52">
        <f t="shared" si="3"/>
        <v>25.979279999999999</v>
      </c>
      <c r="S16" s="52">
        <f t="shared" si="3"/>
        <v>25.979279999999999</v>
      </c>
      <c r="T16" s="52">
        <f t="shared" si="3"/>
        <v>25.979279999999999</v>
      </c>
      <c r="U16" s="52">
        <f t="shared" si="3"/>
        <v>25.979279999999999</v>
      </c>
      <c r="V16" s="52">
        <f t="shared" si="3"/>
        <v>25.979279999999999</v>
      </c>
      <c r="W16" s="52">
        <f t="shared" si="3"/>
        <v>25.979279999999999</v>
      </c>
      <c r="X16" s="52">
        <f t="shared" si="3"/>
        <v>25.979279999999999</v>
      </c>
      <c r="Y16" s="52">
        <f t="shared" si="3"/>
        <v>25.979279999999999</v>
      </c>
      <c r="Z16" s="52">
        <f t="shared" si="3"/>
        <v>25.979279999999999</v>
      </c>
      <c r="AA16" s="52">
        <f t="shared" si="3"/>
        <v>25.979279999999999</v>
      </c>
    </row>
    <row r="17" spans="1:27">
      <c r="A17" t="s">
        <v>137</v>
      </c>
      <c r="C17">
        <f>$AB$8</f>
        <v>24.456</v>
      </c>
      <c r="D17">
        <f>$AB$8</f>
        <v>24.456</v>
      </c>
      <c r="E17">
        <f t="shared" ref="E17:AA17" si="4">$AB$8</f>
        <v>24.456</v>
      </c>
      <c r="F17">
        <f t="shared" si="4"/>
        <v>24.456</v>
      </c>
      <c r="G17">
        <f t="shared" si="4"/>
        <v>24.456</v>
      </c>
      <c r="H17">
        <f t="shared" si="4"/>
        <v>24.456</v>
      </c>
      <c r="I17">
        <f t="shared" si="4"/>
        <v>24.456</v>
      </c>
      <c r="J17">
        <f t="shared" si="4"/>
        <v>24.456</v>
      </c>
      <c r="K17">
        <f t="shared" si="4"/>
        <v>24.456</v>
      </c>
      <c r="L17">
        <f t="shared" si="4"/>
        <v>24.456</v>
      </c>
      <c r="M17">
        <f t="shared" si="4"/>
        <v>24.456</v>
      </c>
      <c r="N17">
        <f t="shared" si="4"/>
        <v>24.456</v>
      </c>
      <c r="O17">
        <f t="shared" si="4"/>
        <v>24.456</v>
      </c>
      <c r="P17">
        <f t="shared" si="4"/>
        <v>24.456</v>
      </c>
      <c r="Q17">
        <f t="shared" si="4"/>
        <v>24.456</v>
      </c>
      <c r="R17">
        <f t="shared" si="4"/>
        <v>24.456</v>
      </c>
      <c r="S17">
        <f t="shared" si="4"/>
        <v>24.456</v>
      </c>
      <c r="T17">
        <f t="shared" si="4"/>
        <v>24.456</v>
      </c>
      <c r="U17">
        <f t="shared" si="4"/>
        <v>24.456</v>
      </c>
      <c r="V17">
        <f t="shared" si="4"/>
        <v>24.456</v>
      </c>
      <c r="W17">
        <f t="shared" si="4"/>
        <v>24.456</v>
      </c>
      <c r="X17">
        <f t="shared" si="4"/>
        <v>24.456</v>
      </c>
      <c r="Y17">
        <f t="shared" si="4"/>
        <v>24.456</v>
      </c>
      <c r="Z17">
        <f t="shared" si="4"/>
        <v>24.456</v>
      </c>
      <c r="AA17">
        <f t="shared" si="4"/>
        <v>24.456</v>
      </c>
    </row>
    <row r="18" spans="1:27">
      <c r="A18" t="s">
        <v>105</v>
      </c>
      <c r="C18">
        <f>C17-0.577*$AB$9</f>
        <v>22.93272</v>
      </c>
      <c r="D18">
        <f t="shared" ref="D18:AA18" si="5">D17-0.577*$AB$9</f>
        <v>22.93272</v>
      </c>
      <c r="E18">
        <f t="shared" si="5"/>
        <v>22.93272</v>
      </c>
      <c r="F18">
        <f t="shared" si="5"/>
        <v>22.93272</v>
      </c>
      <c r="G18">
        <f t="shared" si="5"/>
        <v>22.93272</v>
      </c>
      <c r="H18">
        <f t="shared" si="5"/>
        <v>22.93272</v>
      </c>
      <c r="I18">
        <f t="shared" si="5"/>
        <v>22.93272</v>
      </c>
      <c r="J18">
        <f t="shared" si="5"/>
        <v>22.93272</v>
      </c>
      <c r="K18">
        <f t="shared" si="5"/>
        <v>22.93272</v>
      </c>
      <c r="L18">
        <f t="shared" si="5"/>
        <v>22.93272</v>
      </c>
      <c r="M18">
        <f t="shared" si="5"/>
        <v>22.93272</v>
      </c>
      <c r="N18">
        <f t="shared" si="5"/>
        <v>22.93272</v>
      </c>
      <c r="O18">
        <f t="shared" si="5"/>
        <v>22.93272</v>
      </c>
      <c r="P18">
        <f t="shared" si="5"/>
        <v>22.93272</v>
      </c>
      <c r="Q18">
        <f t="shared" si="5"/>
        <v>22.93272</v>
      </c>
      <c r="R18">
        <f t="shared" si="5"/>
        <v>22.93272</v>
      </c>
      <c r="S18">
        <f t="shared" si="5"/>
        <v>22.93272</v>
      </c>
      <c r="T18">
        <f t="shared" si="5"/>
        <v>22.93272</v>
      </c>
      <c r="U18">
        <f t="shared" si="5"/>
        <v>22.93272</v>
      </c>
      <c r="V18">
        <f t="shared" si="5"/>
        <v>22.93272</v>
      </c>
      <c r="W18">
        <f t="shared" si="5"/>
        <v>22.93272</v>
      </c>
      <c r="X18">
        <f t="shared" si="5"/>
        <v>22.93272</v>
      </c>
      <c r="Y18">
        <f t="shared" si="5"/>
        <v>22.93272</v>
      </c>
      <c r="Z18">
        <f t="shared" si="5"/>
        <v>22.93272</v>
      </c>
      <c r="AA18">
        <f t="shared" si="5"/>
        <v>22.93272</v>
      </c>
    </row>
    <row r="20" spans="1:27">
      <c r="C20" t="s">
        <v>159</v>
      </c>
    </row>
    <row r="21" spans="1:27">
      <c r="A21" t="s">
        <v>160</v>
      </c>
      <c r="C21">
        <f>C9</f>
        <v>4</v>
      </c>
      <c r="D21">
        <f t="shared" ref="D21:AA21" si="6">D9</f>
        <v>2</v>
      </c>
      <c r="E21">
        <f t="shared" si="6"/>
        <v>2</v>
      </c>
      <c r="F21">
        <f t="shared" si="6"/>
        <v>3</v>
      </c>
      <c r="G21">
        <f t="shared" si="6"/>
        <v>7</v>
      </c>
      <c r="H21">
        <f t="shared" si="6"/>
        <v>3</v>
      </c>
      <c r="I21">
        <f t="shared" si="6"/>
        <v>3</v>
      </c>
      <c r="J21">
        <f t="shared" si="6"/>
        <v>1</v>
      </c>
      <c r="K21">
        <f t="shared" si="6"/>
        <v>2</v>
      </c>
      <c r="L21">
        <f t="shared" si="6"/>
        <v>3</v>
      </c>
      <c r="M21">
        <f t="shared" si="6"/>
        <v>2</v>
      </c>
      <c r="N21">
        <f t="shared" si="6"/>
        <v>3</v>
      </c>
      <c r="O21">
        <f t="shared" si="6"/>
        <v>2</v>
      </c>
      <c r="P21">
        <f t="shared" si="6"/>
        <v>2</v>
      </c>
      <c r="Q21">
        <f t="shared" si="6"/>
        <v>3</v>
      </c>
      <c r="R21">
        <f t="shared" si="6"/>
        <v>2</v>
      </c>
      <c r="S21">
        <f t="shared" si="6"/>
        <v>2</v>
      </c>
      <c r="T21">
        <f t="shared" si="6"/>
        <v>2</v>
      </c>
      <c r="U21">
        <f t="shared" si="6"/>
        <v>3</v>
      </c>
      <c r="V21">
        <f t="shared" si="6"/>
        <v>4</v>
      </c>
      <c r="W21">
        <f t="shared" si="6"/>
        <v>2</v>
      </c>
      <c r="X21">
        <f t="shared" si="6"/>
        <v>2</v>
      </c>
      <c r="Y21">
        <f t="shared" si="6"/>
        <v>1</v>
      </c>
      <c r="Z21">
        <f t="shared" si="6"/>
        <v>3</v>
      </c>
      <c r="AA21">
        <f t="shared" si="6"/>
        <v>3</v>
      </c>
    </row>
    <row r="22" spans="1:27">
      <c r="A22" t="s">
        <v>104</v>
      </c>
      <c r="C22">
        <f>C23*2.114</f>
        <v>5.5809600000000001</v>
      </c>
      <c r="D22">
        <f t="shared" ref="D22:AA22" si="7">D23*2.114</f>
        <v>5.5809600000000001</v>
      </c>
      <c r="E22">
        <f t="shared" si="7"/>
        <v>5.5809600000000001</v>
      </c>
      <c r="F22">
        <f t="shared" si="7"/>
        <v>5.5809600000000001</v>
      </c>
      <c r="G22">
        <f t="shared" si="7"/>
        <v>5.5809600000000001</v>
      </c>
      <c r="H22">
        <f t="shared" si="7"/>
        <v>5.5809600000000001</v>
      </c>
      <c r="I22">
        <f t="shared" si="7"/>
        <v>5.5809600000000001</v>
      </c>
      <c r="J22">
        <f t="shared" si="7"/>
        <v>5.5809600000000001</v>
      </c>
      <c r="K22">
        <f t="shared" si="7"/>
        <v>5.5809600000000001</v>
      </c>
      <c r="L22">
        <f t="shared" si="7"/>
        <v>5.5809600000000001</v>
      </c>
      <c r="M22">
        <f t="shared" si="7"/>
        <v>5.5809600000000001</v>
      </c>
      <c r="N22">
        <f t="shared" si="7"/>
        <v>5.5809600000000001</v>
      </c>
      <c r="O22">
        <f t="shared" si="7"/>
        <v>5.5809600000000001</v>
      </c>
      <c r="P22">
        <f t="shared" si="7"/>
        <v>5.5809600000000001</v>
      </c>
      <c r="Q22">
        <f t="shared" si="7"/>
        <v>5.5809600000000001</v>
      </c>
      <c r="R22">
        <f t="shared" si="7"/>
        <v>5.5809600000000001</v>
      </c>
      <c r="S22">
        <f t="shared" si="7"/>
        <v>5.5809600000000001</v>
      </c>
      <c r="T22">
        <f t="shared" si="7"/>
        <v>5.5809600000000001</v>
      </c>
      <c r="U22">
        <f t="shared" si="7"/>
        <v>5.5809600000000001</v>
      </c>
      <c r="V22">
        <f t="shared" si="7"/>
        <v>5.5809600000000001</v>
      </c>
      <c r="W22">
        <f t="shared" si="7"/>
        <v>5.5809600000000001</v>
      </c>
      <c r="X22">
        <f t="shared" si="7"/>
        <v>5.5809600000000001</v>
      </c>
      <c r="Y22">
        <f t="shared" si="7"/>
        <v>5.5809600000000001</v>
      </c>
      <c r="Z22">
        <f t="shared" si="7"/>
        <v>5.5809600000000001</v>
      </c>
      <c r="AA22">
        <f t="shared" si="7"/>
        <v>5.5809600000000001</v>
      </c>
    </row>
    <row r="23" spans="1:27">
      <c r="A23" t="s">
        <v>137</v>
      </c>
      <c r="C23">
        <f>$AB$9</f>
        <v>2.64</v>
      </c>
      <c r="D23">
        <f t="shared" ref="D23:AA23" si="8">$AB$9</f>
        <v>2.64</v>
      </c>
      <c r="E23">
        <f t="shared" si="8"/>
        <v>2.64</v>
      </c>
      <c r="F23">
        <f t="shared" si="8"/>
        <v>2.64</v>
      </c>
      <c r="G23">
        <f t="shared" si="8"/>
        <v>2.64</v>
      </c>
      <c r="H23">
        <f t="shared" si="8"/>
        <v>2.64</v>
      </c>
      <c r="I23">
        <f t="shared" si="8"/>
        <v>2.64</v>
      </c>
      <c r="J23">
        <f t="shared" si="8"/>
        <v>2.64</v>
      </c>
      <c r="K23">
        <f t="shared" si="8"/>
        <v>2.64</v>
      </c>
      <c r="L23">
        <f t="shared" si="8"/>
        <v>2.64</v>
      </c>
      <c r="M23">
        <f t="shared" si="8"/>
        <v>2.64</v>
      </c>
      <c r="N23">
        <f t="shared" si="8"/>
        <v>2.64</v>
      </c>
      <c r="O23">
        <f t="shared" si="8"/>
        <v>2.64</v>
      </c>
      <c r="P23">
        <f t="shared" si="8"/>
        <v>2.64</v>
      </c>
      <c r="Q23">
        <f t="shared" si="8"/>
        <v>2.64</v>
      </c>
      <c r="R23">
        <f t="shared" si="8"/>
        <v>2.64</v>
      </c>
      <c r="S23">
        <f t="shared" si="8"/>
        <v>2.64</v>
      </c>
      <c r="T23">
        <f t="shared" si="8"/>
        <v>2.64</v>
      </c>
      <c r="U23">
        <f t="shared" si="8"/>
        <v>2.64</v>
      </c>
      <c r="V23">
        <f t="shared" si="8"/>
        <v>2.64</v>
      </c>
      <c r="W23">
        <f t="shared" si="8"/>
        <v>2.64</v>
      </c>
      <c r="X23">
        <f t="shared" si="8"/>
        <v>2.64</v>
      </c>
      <c r="Y23">
        <f t="shared" si="8"/>
        <v>2.64</v>
      </c>
      <c r="Z23">
        <f t="shared" si="8"/>
        <v>2.64</v>
      </c>
      <c r="AA23">
        <f t="shared" si="8"/>
        <v>2.64</v>
      </c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B1:B21"/>
  <sheetViews>
    <sheetView topLeftCell="C1" workbookViewId="0">
      <selection activeCell="C4" sqref="C4"/>
    </sheetView>
  </sheetViews>
  <sheetFormatPr defaultRowHeight="12.75"/>
  <sheetData>
    <row r="1" spans="2:2">
      <c r="B1" s="35" t="s">
        <v>106</v>
      </c>
    </row>
    <row r="2" spans="2:2" ht="26.25">
      <c r="B2" s="107">
        <v>99</v>
      </c>
    </row>
    <row r="3" spans="2:2" ht="26.25">
      <c r="B3" s="107">
        <v>101</v>
      </c>
    </row>
    <row r="4" spans="2:2" ht="26.25">
      <c r="B4" s="107">
        <v>99</v>
      </c>
    </row>
    <row r="5" spans="2:2" ht="26.25">
      <c r="B5" s="107">
        <v>99</v>
      </c>
    </row>
    <row r="6" spans="2:2" ht="26.25">
      <c r="B6" s="107">
        <v>99</v>
      </c>
    </row>
    <row r="7" spans="2:2" ht="26.25">
      <c r="B7" s="107">
        <v>97</v>
      </c>
    </row>
    <row r="8" spans="2:2" ht="26.25">
      <c r="B8" s="107">
        <v>106</v>
      </c>
    </row>
    <row r="9" spans="2:2" ht="26.25">
      <c r="B9" s="107">
        <v>99</v>
      </c>
    </row>
    <row r="10" spans="2:2" ht="26.25">
      <c r="B10" s="107">
        <v>100</v>
      </c>
    </row>
    <row r="11" spans="2:2" ht="26.25">
      <c r="B11" s="107">
        <v>101</v>
      </c>
    </row>
    <row r="12" spans="2:2" ht="26.25">
      <c r="B12" s="107">
        <v>101</v>
      </c>
    </row>
    <row r="13" spans="2:2" ht="26.25">
      <c r="B13" s="107">
        <v>97</v>
      </c>
    </row>
    <row r="14" spans="2:2" ht="26.25">
      <c r="B14" s="107">
        <v>98</v>
      </c>
    </row>
    <row r="15" spans="2:2" ht="26.25">
      <c r="B15" s="107">
        <v>102</v>
      </c>
    </row>
    <row r="16" spans="2:2" ht="26.25">
      <c r="B16" s="107">
        <v>100</v>
      </c>
    </row>
    <row r="17" spans="2:2" ht="26.25">
      <c r="B17" s="107">
        <v>101</v>
      </c>
    </row>
    <row r="18" spans="2:2" ht="26.25">
      <c r="B18" s="107">
        <v>101</v>
      </c>
    </row>
    <row r="19" spans="2:2" ht="26.25">
      <c r="B19" s="107">
        <v>97</v>
      </c>
    </row>
    <row r="20" spans="2:2" ht="26.25">
      <c r="B20" s="107">
        <v>98</v>
      </c>
    </row>
    <row r="21" spans="2:2" ht="26.25">
      <c r="B21" s="107">
        <v>99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G77"/>
  <sheetViews>
    <sheetView topLeftCell="A23" zoomScale="160" zoomScaleNormal="160" workbookViewId="0">
      <selection activeCell="B40" sqref="B40"/>
    </sheetView>
  </sheetViews>
  <sheetFormatPr defaultRowHeight="12.75"/>
  <cols>
    <col min="2" max="2" width="41.5703125" bestFit="1" customWidth="1"/>
  </cols>
  <sheetData>
    <row r="2" spans="2:3">
      <c r="B2">
        <v>1</v>
      </c>
      <c r="C2" t="s">
        <v>239</v>
      </c>
    </row>
    <row r="3" spans="2:3">
      <c r="B3">
        <v>2</v>
      </c>
      <c r="C3" t="s">
        <v>240</v>
      </c>
    </row>
    <row r="4" spans="2:3">
      <c r="B4">
        <v>3</v>
      </c>
      <c r="C4" t="s">
        <v>241</v>
      </c>
    </row>
    <row r="5" spans="2:3">
      <c r="C5" t="s">
        <v>244</v>
      </c>
    </row>
    <row r="6" spans="2:3">
      <c r="C6" t="s">
        <v>242</v>
      </c>
    </row>
    <row r="7" spans="2:3">
      <c r="C7" t="s">
        <v>243</v>
      </c>
    </row>
    <row r="9" spans="2:3">
      <c r="B9" t="s">
        <v>245</v>
      </c>
    </row>
    <row r="11" spans="2:3">
      <c r="B11" t="s">
        <v>248</v>
      </c>
    </row>
    <row r="12" spans="2:3">
      <c r="B12" t="s">
        <v>249</v>
      </c>
    </row>
    <row r="13" spans="2:3">
      <c r="B13" t="s">
        <v>250</v>
      </c>
    </row>
    <row r="15" spans="2:3">
      <c r="B15" t="s">
        <v>264</v>
      </c>
    </row>
    <row r="17" spans="1:6">
      <c r="C17" t="s">
        <v>246</v>
      </c>
      <c r="D17" t="s">
        <v>247</v>
      </c>
    </row>
    <row r="18" spans="1:6">
      <c r="B18" t="s">
        <v>251</v>
      </c>
      <c r="C18">
        <v>4</v>
      </c>
      <c r="D18">
        <v>20</v>
      </c>
    </row>
    <row r="19" spans="1:6">
      <c r="B19" t="s">
        <v>252</v>
      </c>
      <c r="C19">
        <v>6</v>
      </c>
      <c r="D19" s="53">
        <v>18</v>
      </c>
    </row>
    <row r="20" spans="1:6" ht="13.5" thickBot="1">
      <c r="B20" t="s">
        <v>253</v>
      </c>
      <c r="C20" s="53">
        <v>5</v>
      </c>
      <c r="D20">
        <v>17</v>
      </c>
    </row>
    <row r="21" spans="1:6" ht="13.5" thickBot="1">
      <c r="B21" s="35" t="s">
        <v>122</v>
      </c>
      <c r="C21" s="117">
        <f>MEDIAN(C18:C20)</f>
        <v>5</v>
      </c>
      <c r="D21" s="118">
        <f>MEDIAN(D18:D20)</f>
        <v>18</v>
      </c>
      <c r="E21" s="119">
        <f>MAX(C21:D21)-MIN(C21:D21)</f>
        <v>13</v>
      </c>
      <c r="F21" s="35" t="s">
        <v>254</v>
      </c>
    </row>
    <row r="22" spans="1:6">
      <c r="B22" s="120" t="s">
        <v>160</v>
      </c>
      <c r="C22">
        <f>MAX(C18:C20)-MIN(C18:C20)</f>
        <v>2</v>
      </c>
      <c r="D22">
        <f>MAX(D18:D20)-MIN(D18:D20)</f>
        <v>3</v>
      </c>
      <c r="E22" s="119">
        <f>AVERAGE(C22:D22)</f>
        <v>2.5</v>
      </c>
      <c r="F22" s="35" t="s">
        <v>255</v>
      </c>
    </row>
    <row r="23" spans="1:6">
      <c r="B23" s="120" t="s">
        <v>256</v>
      </c>
      <c r="E23" s="3">
        <f>AVERAGE(C21:D21)</f>
        <v>11.5</v>
      </c>
      <c r="F23" s="35" t="s">
        <v>274</v>
      </c>
    </row>
    <row r="24" spans="1:6">
      <c r="B24" s="120" t="s">
        <v>257</v>
      </c>
      <c r="E24" s="3">
        <f>E21/E22</f>
        <v>5.2</v>
      </c>
      <c r="F24" s="35" t="s">
        <v>257</v>
      </c>
    </row>
    <row r="25" spans="1:6">
      <c r="B25" s="121" t="s">
        <v>258</v>
      </c>
    </row>
    <row r="26" spans="1:6">
      <c r="A26">
        <v>1</v>
      </c>
      <c r="B26" s="120" t="s">
        <v>259</v>
      </c>
    </row>
    <row r="27" spans="1:6">
      <c r="A27">
        <v>2</v>
      </c>
      <c r="B27" s="120" t="s">
        <v>260</v>
      </c>
    </row>
    <row r="28" spans="1:6">
      <c r="A28">
        <v>3</v>
      </c>
      <c r="B28" s="120" t="s">
        <v>261</v>
      </c>
    </row>
    <row r="29" spans="1:6">
      <c r="B29" s="120" t="s">
        <v>262</v>
      </c>
    </row>
    <row r="30" spans="1:6">
      <c r="B30" s="120" t="s">
        <v>263</v>
      </c>
    </row>
    <row r="32" spans="1:6">
      <c r="B32" t="s">
        <v>265</v>
      </c>
    </row>
    <row r="34" spans="1:2">
      <c r="A34">
        <v>2</v>
      </c>
      <c r="B34" t="s">
        <v>266</v>
      </c>
    </row>
    <row r="35" spans="1:2">
      <c r="B35" t="s">
        <v>267</v>
      </c>
    </row>
    <row r="36" spans="1:2">
      <c r="A36" s="122" t="s">
        <v>28</v>
      </c>
      <c r="B36" s="35" t="s">
        <v>283</v>
      </c>
    </row>
    <row r="37" spans="1:2">
      <c r="A37" s="122" t="s">
        <v>38</v>
      </c>
      <c r="B37" t="s">
        <v>273</v>
      </c>
    </row>
    <row r="38" spans="1:2">
      <c r="A38" s="122" t="s">
        <v>74</v>
      </c>
      <c r="B38" t="s">
        <v>272</v>
      </c>
    </row>
    <row r="39" spans="1:2">
      <c r="A39" s="122" t="s">
        <v>270</v>
      </c>
      <c r="B39" t="s">
        <v>268</v>
      </c>
    </row>
    <row r="40" spans="1:2">
      <c r="A40" s="122" t="s">
        <v>271</v>
      </c>
      <c r="B40" t="s">
        <v>269</v>
      </c>
    </row>
    <row r="41" spans="1:2">
      <c r="A41" s="122"/>
    </row>
    <row r="44" spans="1:2" ht="8.25" customHeight="1"/>
    <row r="45" spans="1:2" ht="8.25" customHeight="1"/>
    <row r="46" spans="1:2" ht="8.25" customHeight="1"/>
    <row r="47" spans="1:2" ht="8.25" customHeight="1"/>
    <row r="48" spans="1:2" ht="8.25" customHeight="1"/>
    <row r="49" spans="3:5" ht="8.25" customHeight="1">
      <c r="C49" s="123">
        <v>21</v>
      </c>
    </row>
    <row r="50" spans="3:5" ht="8.25" customHeight="1">
      <c r="C50" s="123">
        <v>20</v>
      </c>
    </row>
    <row r="51" spans="3:5" ht="8.25" customHeight="1">
      <c r="C51" s="123">
        <v>19</v>
      </c>
    </row>
    <row r="52" spans="3:5" ht="8.25" customHeight="1">
      <c r="C52" s="123">
        <v>18</v>
      </c>
    </row>
    <row r="53" spans="3:5" ht="8.25" customHeight="1">
      <c r="C53" s="123">
        <v>17</v>
      </c>
      <c r="D53" s="123"/>
      <c r="E53" s="123"/>
    </row>
    <row r="54" spans="3:5" ht="8.25" customHeight="1">
      <c r="C54" s="123">
        <v>16</v>
      </c>
      <c r="D54" s="123"/>
      <c r="E54" s="123"/>
    </row>
    <row r="55" spans="3:5" ht="8.25" customHeight="1">
      <c r="C55" s="123">
        <v>15</v>
      </c>
      <c r="D55" s="123"/>
      <c r="E55" s="123"/>
    </row>
    <row r="56" spans="3:5" ht="8.25" customHeight="1">
      <c r="C56" s="123">
        <v>14</v>
      </c>
      <c r="D56" s="123"/>
      <c r="E56" s="123"/>
    </row>
    <row r="57" spans="3:5" ht="8.25" customHeight="1">
      <c r="C57" s="123">
        <v>13</v>
      </c>
      <c r="D57" s="123"/>
      <c r="E57" s="123"/>
    </row>
    <row r="58" spans="3:5" ht="8.25" customHeight="1">
      <c r="C58" s="123">
        <v>12</v>
      </c>
      <c r="D58" s="123"/>
      <c r="E58" s="123"/>
    </row>
    <row r="59" spans="3:5" ht="8.25" customHeight="1">
      <c r="C59" s="123">
        <v>11</v>
      </c>
      <c r="D59" s="123"/>
      <c r="E59" s="123"/>
    </row>
    <row r="60" spans="3:5" ht="8.25" customHeight="1">
      <c r="C60" s="123">
        <v>10</v>
      </c>
      <c r="D60" s="123"/>
      <c r="E60" s="123"/>
    </row>
    <row r="61" spans="3:5" ht="8.25" customHeight="1">
      <c r="C61" s="123">
        <v>9</v>
      </c>
      <c r="D61" s="123"/>
      <c r="E61" s="123"/>
    </row>
    <row r="62" spans="3:5" ht="8.25" customHeight="1">
      <c r="C62" s="123">
        <v>8</v>
      </c>
      <c r="D62" s="123"/>
      <c r="E62" s="123"/>
    </row>
    <row r="63" spans="3:5" ht="8.25" customHeight="1">
      <c r="C63" s="123">
        <v>7</v>
      </c>
      <c r="D63" s="123"/>
      <c r="E63" s="123"/>
    </row>
    <row r="64" spans="3:5" ht="8.25" customHeight="1">
      <c r="C64" s="123">
        <v>6</v>
      </c>
      <c r="D64" s="123"/>
      <c r="E64" s="123"/>
    </row>
    <row r="65" spans="2:7" ht="8.25" customHeight="1">
      <c r="C65" s="123">
        <v>5</v>
      </c>
      <c r="D65" s="123"/>
      <c r="E65" s="123"/>
    </row>
    <row r="66" spans="2:7" ht="8.25" customHeight="1">
      <c r="C66" s="123">
        <v>4</v>
      </c>
      <c r="D66" s="123"/>
      <c r="E66" s="123"/>
    </row>
    <row r="67" spans="2:7" ht="8.25" customHeight="1">
      <c r="C67" s="123">
        <v>3</v>
      </c>
      <c r="D67" s="123"/>
      <c r="E67" s="123"/>
    </row>
    <row r="68" spans="2:7" ht="8.25" customHeight="1">
      <c r="C68" s="123">
        <v>2</v>
      </c>
      <c r="D68" s="123"/>
      <c r="E68" s="123"/>
    </row>
    <row r="69" spans="2:7" ht="8.25" customHeight="1">
      <c r="C69" s="123">
        <v>1</v>
      </c>
      <c r="D69" s="123"/>
      <c r="E69" s="123"/>
    </row>
    <row r="70" spans="2:7" s="65" customFormat="1" ht="48" customHeight="1">
      <c r="D70" s="124" t="s">
        <v>275</v>
      </c>
      <c r="E70" s="124" t="s">
        <v>276</v>
      </c>
      <c r="F70" s="124" t="s">
        <v>277</v>
      </c>
      <c r="G70" s="35" t="s">
        <v>282</v>
      </c>
    </row>
    <row r="72" spans="2:7">
      <c r="D72" s="158" t="s">
        <v>278</v>
      </c>
      <c r="E72" s="158"/>
      <c r="F72" s="158"/>
    </row>
    <row r="75" spans="2:7">
      <c r="C75" s="35" t="s">
        <v>246</v>
      </c>
      <c r="D75" s="35" t="s">
        <v>247</v>
      </c>
    </row>
    <row r="76" spans="2:7">
      <c r="B76" s="158" t="s">
        <v>279</v>
      </c>
      <c r="C76" s="35" t="s">
        <v>280</v>
      </c>
      <c r="D76" s="35" t="s">
        <v>281</v>
      </c>
    </row>
    <row r="77" spans="2:7">
      <c r="B77" s="158"/>
      <c r="C77">
        <v>6</v>
      </c>
      <c r="D77">
        <v>8</v>
      </c>
    </row>
  </sheetData>
  <mergeCells count="2">
    <mergeCell ref="D72:F72"/>
    <mergeCell ref="B76:B7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B2:J31"/>
  <sheetViews>
    <sheetView zoomScale="130" zoomScaleNormal="130" workbookViewId="0">
      <selection activeCell="E8" sqref="E8"/>
    </sheetView>
  </sheetViews>
  <sheetFormatPr defaultRowHeight="12.75"/>
  <cols>
    <col min="2" max="2" width="27.140625" customWidth="1"/>
  </cols>
  <sheetData>
    <row r="2" spans="2:6">
      <c r="C2" s="35" t="s">
        <v>246</v>
      </c>
      <c r="D2" s="35" t="s">
        <v>247</v>
      </c>
    </row>
    <row r="3" spans="2:6">
      <c r="C3">
        <v>10</v>
      </c>
      <c r="D3">
        <v>20</v>
      </c>
    </row>
    <row r="4" spans="2:6">
      <c r="B4" s="35" t="s">
        <v>284</v>
      </c>
      <c r="C4">
        <v>15</v>
      </c>
      <c r="D4">
        <v>22</v>
      </c>
    </row>
    <row r="5" spans="2:6">
      <c r="B5" s="35" t="s">
        <v>285</v>
      </c>
      <c r="C5">
        <v>12</v>
      </c>
      <c r="D5">
        <v>19</v>
      </c>
    </row>
    <row r="6" spans="2:6">
      <c r="B6" s="35" t="s">
        <v>122</v>
      </c>
      <c r="C6" s="116">
        <f>MEDIAN(C3:C5)</f>
        <v>12</v>
      </c>
      <c r="D6" s="116">
        <f>MEDIAN(D3:D5)</f>
        <v>20</v>
      </c>
      <c r="E6">
        <f>MAX(C6:D6)-MIN(C6:D6)</f>
        <v>8</v>
      </c>
      <c r="F6" s="35" t="s">
        <v>287</v>
      </c>
    </row>
    <row r="7" spans="2:6">
      <c r="B7" s="35" t="s">
        <v>160</v>
      </c>
      <c r="C7">
        <f>MAX(C3:C5)-MIN(C3:C5)</f>
        <v>5</v>
      </c>
      <c r="D7">
        <f>MAX(D3:D5)-MIN(D3:D5)</f>
        <v>3</v>
      </c>
      <c r="E7">
        <f>AVERAGE(C7:D7)</f>
        <v>4</v>
      </c>
      <c r="F7" s="35" t="s">
        <v>288</v>
      </c>
    </row>
    <row r="8" spans="2:6">
      <c r="B8" s="115" t="s">
        <v>286</v>
      </c>
      <c r="E8" s="115">
        <f>E6/E7</f>
        <v>2</v>
      </c>
    </row>
    <row r="9" spans="2:6">
      <c r="B9" s="120" t="s">
        <v>289</v>
      </c>
      <c r="E9" s="115">
        <f>AVERAGE(C6:D6)</f>
        <v>16</v>
      </c>
    </row>
    <row r="11" spans="2:6">
      <c r="B11" s="3" t="s">
        <v>290</v>
      </c>
    </row>
    <row r="12" spans="2:6">
      <c r="B12" s="35" t="s">
        <v>291</v>
      </c>
      <c r="C12" s="35" t="s">
        <v>280</v>
      </c>
      <c r="D12" s="35" t="s">
        <v>281</v>
      </c>
    </row>
    <row r="13" spans="2:6">
      <c r="C13">
        <v>30</v>
      </c>
      <c r="D13">
        <v>15</v>
      </c>
    </row>
    <row r="14" spans="2:6">
      <c r="B14" s="35" t="s">
        <v>292</v>
      </c>
    </row>
    <row r="16" spans="2:6">
      <c r="B16" s="35"/>
    </row>
    <row r="17" spans="2:10">
      <c r="B17" s="35" t="s">
        <v>293</v>
      </c>
      <c r="F17">
        <v>48</v>
      </c>
    </row>
    <row r="18" spans="2:10">
      <c r="F18">
        <v>44</v>
      </c>
    </row>
    <row r="19" spans="2:10">
      <c r="F19">
        <v>40</v>
      </c>
    </row>
    <row r="20" spans="2:10">
      <c r="F20">
        <v>36</v>
      </c>
    </row>
    <row r="21" spans="2:10">
      <c r="F21">
        <v>32</v>
      </c>
    </row>
    <row r="22" spans="2:10">
      <c r="F22">
        <v>28</v>
      </c>
    </row>
    <row r="23" spans="2:10">
      <c r="F23">
        <v>24</v>
      </c>
    </row>
    <row r="24" spans="2:10">
      <c r="F24">
        <v>20</v>
      </c>
    </row>
    <row r="25" spans="2:10">
      <c r="F25">
        <v>16</v>
      </c>
    </row>
    <row r="26" spans="2:10">
      <c r="F26">
        <v>12</v>
      </c>
    </row>
    <row r="27" spans="2:10">
      <c r="F27">
        <v>8</v>
      </c>
    </row>
    <row r="28" spans="2:10">
      <c r="F28">
        <v>4</v>
      </c>
    </row>
    <row r="29" spans="2:10">
      <c r="F29">
        <v>0</v>
      </c>
    </row>
    <row r="31" spans="2:10">
      <c r="G31" s="35" t="s">
        <v>251</v>
      </c>
      <c r="H31" s="35" t="s">
        <v>294</v>
      </c>
      <c r="I31" s="35" t="s">
        <v>295</v>
      </c>
      <c r="J31" s="35" t="s">
        <v>296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81"/>
  <sheetViews>
    <sheetView topLeftCell="A18" zoomScale="130" zoomScaleNormal="130" workbookViewId="0">
      <selection activeCell="M43" sqref="M43"/>
    </sheetView>
  </sheetViews>
  <sheetFormatPr defaultRowHeight="12.75"/>
  <cols>
    <col min="1" max="1" width="14.85546875" customWidth="1"/>
  </cols>
  <sheetData>
    <row r="1" spans="1:5">
      <c r="B1" t="s">
        <v>299</v>
      </c>
    </row>
    <row r="2" spans="1:5">
      <c r="B2" t="s">
        <v>246</v>
      </c>
      <c r="C2" t="s">
        <v>247</v>
      </c>
      <c r="E2" t="s">
        <v>257</v>
      </c>
    </row>
    <row r="3" spans="1:5">
      <c r="B3">
        <v>50</v>
      </c>
      <c r="C3">
        <v>54</v>
      </c>
      <c r="E3" t="s">
        <v>300</v>
      </c>
    </row>
    <row r="4" spans="1:5">
      <c r="A4">
        <v>1</v>
      </c>
      <c r="B4" s="53">
        <v>50.4</v>
      </c>
      <c r="C4">
        <v>53.2</v>
      </c>
      <c r="E4" t="s">
        <v>301</v>
      </c>
    </row>
    <row r="5" spans="1:5">
      <c r="A5">
        <v>2</v>
      </c>
      <c r="B5">
        <v>51.2</v>
      </c>
      <c r="C5" s="53">
        <v>53.7</v>
      </c>
    </row>
    <row r="6" spans="1:5">
      <c r="A6" t="s">
        <v>122</v>
      </c>
      <c r="B6" s="2">
        <f>MEDIAN(B3:B5)</f>
        <v>50.4</v>
      </c>
      <c r="C6" s="2">
        <f>MEDIAN(C3:C5)</f>
        <v>53.7</v>
      </c>
      <c r="D6">
        <f>MAX(B6:C6)-MIN(B6:C6)</f>
        <v>3.3000000000000043</v>
      </c>
      <c r="E6" t="s">
        <v>270</v>
      </c>
    </row>
    <row r="7" spans="1:5">
      <c r="A7" t="s">
        <v>160</v>
      </c>
      <c r="B7">
        <f>MAX(B3:B5)-MIN(B3:B5)</f>
        <v>1.2000000000000028</v>
      </c>
      <c r="C7">
        <f>MAX(C3:C5)-MIN(C3:C5)</f>
        <v>0.79999999999999716</v>
      </c>
      <c r="D7">
        <f>AVERAGE(B7:C7)</f>
        <v>1</v>
      </c>
      <c r="E7" t="s">
        <v>302</v>
      </c>
    </row>
    <row r="8" spans="1:5">
      <c r="D8" s="115">
        <f>AVERAGE(B6:C6)</f>
        <v>52.05</v>
      </c>
      <c r="E8" t="s">
        <v>289</v>
      </c>
    </row>
    <row r="9" spans="1:5">
      <c r="A9" t="s">
        <v>257</v>
      </c>
      <c r="B9">
        <f>D6/D7</f>
        <v>3.3000000000000043</v>
      </c>
    </row>
    <row r="10" spans="1:5">
      <c r="A10">
        <v>1</v>
      </c>
      <c r="B10" s="125" t="s">
        <v>303</v>
      </c>
    </row>
    <row r="11" spans="1:5">
      <c r="A11">
        <v>2</v>
      </c>
      <c r="B11" t="s">
        <v>304</v>
      </c>
    </row>
    <row r="12" spans="1:5">
      <c r="A12">
        <v>3</v>
      </c>
      <c r="B12" t="s">
        <v>305</v>
      </c>
    </row>
    <row r="13" spans="1:5">
      <c r="C13" t="s">
        <v>306</v>
      </c>
    </row>
    <row r="14" spans="1:5">
      <c r="C14" t="s">
        <v>307</v>
      </c>
    </row>
    <row r="15" spans="1:5" s="126" customFormat="1" ht="7.5" customHeight="1"/>
    <row r="16" spans="1:5" s="126" customFormat="1" ht="7.5" customHeight="1"/>
    <row r="17" spans="2:2" s="126" customFormat="1" ht="7.5" customHeight="1">
      <c r="B17" s="126">
        <v>54.2</v>
      </c>
    </row>
    <row r="18" spans="2:2" s="126" customFormat="1" ht="7.5" customHeight="1">
      <c r="B18" s="126">
        <v>54.1</v>
      </c>
    </row>
    <row r="19" spans="2:2" s="126" customFormat="1" ht="7.5" customHeight="1">
      <c r="B19" s="126">
        <v>54</v>
      </c>
    </row>
    <row r="20" spans="2:2" s="126" customFormat="1" ht="7.5" customHeight="1">
      <c r="B20" s="126">
        <v>53.9</v>
      </c>
    </row>
    <row r="21" spans="2:2" s="126" customFormat="1" ht="7.5" customHeight="1">
      <c r="B21" s="126">
        <v>53.8</v>
      </c>
    </row>
    <row r="22" spans="2:2" s="126" customFormat="1" ht="7.5" customHeight="1">
      <c r="B22" s="126">
        <v>53.7</v>
      </c>
    </row>
    <row r="23" spans="2:2" s="126" customFormat="1" ht="7.5" customHeight="1">
      <c r="B23" s="126">
        <v>53.6</v>
      </c>
    </row>
    <row r="24" spans="2:2" s="126" customFormat="1" ht="7.5" customHeight="1">
      <c r="B24" s="126">
        <v>53.5</v>
      </c>
    </row>
    <row r="25" spans="2:2" s="126" customFormat="1" ht="7.5" customHeight="1">
      <c r="B25" s="126">
        <v>53.4</v>
      </c>
    </row>
    <row r="26" spans="2:2" s="126" customFormat="1" ht="7.5" customHeight="1">
      <c r="B26" s="126">
        <v>53.3</v>
      </c>
    </row>
    <row r="27" spans="2:2" s="126" customFormat="1" ht="7.5" customHeight="1">
      <c r="B27" s="126">
        <v>53.2</v>
      </c>
    </row>
    <row r="28" spans="2:2" s="126" customFormat="1" ht="7.5" customHeight="1">
      <c r="B28" s="126">
        <v>53.1</v>
      </c>
    </row>
    <row r="29" spans="2:2" s="126" customFormat="1" ht="7.5" customHeight="1">
      <c r="B29" s="126">
        <v>53</v>
      </c>
    </row>
    <row r="30" spans="2:2" s="126" customFormat="1" ht="7.5" customHeight="1">
      <c r="B30" s="126">
        <v>52.9</v>
      </c>
    </row>
    <row r="31" spans="2:2" s="126" customFormat="1" ht="7.5" customHeight="1">
      <c r="B31" s="126">
        <v>52.8</v>
      </c>
    </row>
    <row r="32" spans="2:2" s="126" customFormat="1" ht="7.5" customHeight="1">
      <c r="B32" s="126">
        <v>52.7</v>
      </c>
    </row>
    <row r="33" spans="2:2" s="126" customFormat="1" ht="7.5" customHeight="1">
      <c r="B33" s="126">
        <v>52.6</v>
      </c>
    </row>
    <row r="34" spans="2:2" s="126" customFormat="1" ht="7.5" customHeight="1">
      <c r="B34" s="126">
        <v>52.5</v>
      </c>
    </row>
    <row r="35" spans="2:2" s="126" customFormat="1" ht="7.5" customHeight="1">
      <c r="B35" s="126">
        <v>52.4</v>
      </c>
    </row>
    <row r="36" spans="2:2" s="126" customFormat="1" ht="7.5" customHeight="1">
      <c r="B36" s="126">
        <v>52.3</v>
      </c>
    </row>
    <row r="37" spans="2:2" s="126" customFormat="1" ht="7.5" customHeight="1">
      <c r="B37" s="126">
        <v>52.2</v>
      </c>
    </row>
    <row r="38" spans="2:2" s="126" customFormat="1" ht="7.5" customHeight="1">
      <c r="B38" s="126">
        <v>52.1</v>
      </c>
    </row>
    <row r="39" spans="2:2" s="126" customFormat="1" ht="7.5" customHeight="1">
      <c r="B39" s="126">
        <v>52</v>
      </c>
    </row>
    <row r="40" spans="2:2" s="126" customFormat="1" ht="7.5" customHeight="1">
      <c r="B40" s="126">
        <v>51.9</v>
      </c>
    </row>
    <row r="41" spans="2:2" s="126" customFormat="1" ht="7.5" customHeight="1">
      <c r="B41" s="126">
        <v>51.8</v>
      </c>
    </row>
    <row r="42" spans="2:2" s="126" customFormat="1" ht="7.5" customHeight="1">
      <c r="B42" s="126">
        <v>51.7</v>
      </c>
    </row>
    <row r="43" spans="2:2" s="126" customFormat="1" ht="7.5" customHeight="1">
      <c r="B43" s="126">
        <v>51.6</v>
      </c>
    </row>
    <row r="44" spans="2:2" s="126" customFormat="1" ht="7.5" customHeight="1">
      <c r="B44" s="126">
        <v>51.5</v>
      </c>
    </row>
    <row r="45" spans="2:2" s="126" customFormat="1" ht="7.5" customHeight="1">
      <c r="B45" s="126">
        <v>51.4</v>
      </c>
    </row>
    <row r="46" spans="2:2" s="126" customFormat="1" ht="7.5" customHeight="1">
      <c r="B46" s="126">
        <v>51.3</v>
      </c>
    </row>
    <row r="47" spans="2:2" s="126" customFormat="1" ht="7.5" customHeight="1">
      <c r="B47" s="126">
        <v>51.2</v>
      </c>
    </row>
    <row r="48" spans="2:2" s="126" customFormat="1" ht="7.5" customHeight="1">
      <c r="B48" s="126">
        <v>51.1</v>
      </c>
    </row>
    <row r="49" spans="2:11" s="126" customFormat="1" ht="7.5" customHeight="1">
      <c r="B49" s="126">
        <v>51</v>
      </c>
    </row>
    <row r="50" spans="2:11" s="126" customFormat="1" ht="7.5" customHeight="1">
      <c r="B50" s="126">
        <v>50.9</v>
      </c>
    </row>
    <row r="51" spans="2:11" s="126" customFormat="1" ht="7.5" customHeight="1">
      <c r="B51" s="126">
        <v>50.8</v>
      </c>
    </row>
    <row r="52" spans="2:11" s="126" customFormat="1" ht="7.5" customHeight="1">
      <c r="B52" s="126">
        <v>50.7</v>
      </c>
    </row>
    <row r="53" spans="2:11" s="126" customFormat="1" ht="7.5" customHeight="1">
      <c r="B53" s="126">
        <v>50.6</v>
      </c>
    </row>
    <row r="54" spans="2:11" s="126" customFormat="1" ht="7.5" customHeight="1">
      <c r="B54" s="126">
        <v>50.5</v>
      </c>
    </row>
    <row r="55" spans="2:11" s="126" customFormat="1" ht="7.5" customHeight="1">
      <c r="B55" s="126">
        <v>50.4</v>
      </c>
    </row>
    <row r="56" spans="2:11" s="126" customFormat="1" ht="7.5" customHeight="1">
      <c r="B56" s="126">
        <v>50.299999999999898</v>
      </c>
    </row>
    <row r="57" spans="2:11" s="126" customFormat="1" ht="7.5" customHeight="1">
      <c r="B57" s="126">
        <v>50.199999999999903</v>
      </c>
    </row>
    <row r="58" spans="2:11" s="126" customFormat="1" ht="7.5" customHeight="1">
      <c r="B58" s="126">
        <v>50.099999999999902</v>
      </c>
    </row>
    <row r="59" spans="2:11" s="126" customFormat="1" ht="7.5" customHeight="1">
      <c r="B59" s="126">
        <v>49.999999999999901</v>
      </c>
    </row>
    <row r="60" spans="2:11" s="126" customFormat="1" ht="7.5" customHeight="1">
      <c r="B60" s="126">
        <v>49.899999999999899</v>
      </c>
    </row>
    <row r="61" spans="2:11" s="126" customFormat="1" ht="7.5" customHeight="1"/>
    <row r="62" spans="2:11" s="126" customFormat="1" ht="7.5" customHeight="1"/>
    <row r="63" spans="2:11" s="126" customFormat="1" ht="7.5" customHeight="1">
      <c r="C63" s="126" t="s">
        <v>251</v>
      </c>
      <c r="D63" s="126" t="s">
        <v>308</v>
      </c>
      <c r="E63" s="126" t="s">
        <v>309</v>
      </c>
      <c r="F63" s="126" t="s">
        <v>310</v>
      </c>
      <c r="G63" s="126" t="s">
        <v>312</v>
      </c>
      <c r="H63" s="126" t="s">
        <v>318</v>
      </c>
      <c r="I63" s="126" t="s">
        <v>324</v>
      </c>
      <c r="J63" s="126" t="s">
        <v>330</v>
      </c>
      <c r="K63" s="126" t="s">
        <v>331</v>
      </c>
    </row>
    <row r="64" spans="2:11" s="126" customFormat="1" ht="7.5" customHeight="1"/>
    <row r="65" spans="1:4" s="126" customFormat="1" ht="7.5" customHeight="1"/>
    <row r="66" spans="1:4" s="126" customFormat="1" ht="7.5" customHeight="1"/>
    <row r="67" spans="1:4">
      <c r="B67" s="35" t="s">
        <v>246</v>
      </c>
      <c r="C67" s="35" t="s">
        <v>247</v>
      </c>
    </row>
    <row r="68" spans="1:4">
      <c r="A68" s="35" t="s">
        <v>311</v>
      </c>
      <c r="B68" s="35" t="s">
        <v>280</v>
      </c>
      <c r="C68" s="35" t="s">
        <v>281</v>
      </c>
    </row>
    <row r="69" spans="1:4">
      <c r="B69">
        <v>50.6</v>
      </c>
      <c r="C69">
        <v>53.4</v>
      </c>
      <c r="D69" s="35" t="s">
        <v>316</v>
      </c>
    </row>
    <row r="71" spans="1:4">
      <c r="A71" s="119" t="s">
        <v>312</v>
      </c>
      <c r="B71" s="35" t="s">
        <v>313</v>
      </c>
      <c r="C71" s="35" t="s">
        <v>314</v>
      </c>
      <c r="D71" s="35" t="s">
        <v>315</v>
      </c>
    </row>
    <row r="72" spans="1:4">
      <c r="B72">
        <v>50.9</v>
      </c>
      <c r="C72">
        <v>51.4</v>
      </c>
      <c r="D72" s="35" t="s">
        <v>317</v>
      </c>
    </row>
    <row r="74" spans="1:4">
      <c r="A74" s="35" t="s">
        <v>318</v>
      </c>
      <c r="B74" s="35" t="s">
        <v>319</v>
      </c>
      <c r="C74" s="35" t="s">
        <v>320</v>
      </c>
      <c r="D74" s="35" t="s">
        <v>321</v>
      </c>
    </row>
    <row r="75" spans="1:4">
      <c r="B75">
        <v>50.4</v>
      </c>
      <c r="C75">
        <v>53.6</v>
      </c>
    </row>
    <row r="77" spans="1:4">
      <c r="A77" s="119" t="s">
        <v>326</v>
      </c>
      <c r="B77" s="35" t="s">
        <v>323</v>
      </c>
      <c r="C77" s="35" t="s">
        <v>322</v>
      </c>
      <c r="D77" s="35" t="s">
        <v>325</v>
      </c>
    </row>
    <row r="78" spans="1:4">
      <c r="B78">
        <v>52.3</v>
      </c>
      <c r="C78">
        <v>53.1</v>
      </c>
    </row>
    <row r="80" spans="1:4">
      <c r="A80" s="35" t="s">
        <v>327</v>
      </c>
      <c r="B80" s="35" t="s">
        <v>328</v>
      </c>
      <c r="C80" s="35" t="s">
        <v>329</v>
      </c>
    </row>
    <row r="81" spans="2:3">
      <c r="B81">
        <v>53.7</v>
      </c>
      <c r="C81">
        <v>51.3</v>
      </c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112"/>
  <sheetViews>
    <sheetView zoomScale="160" zoomScaleNormal="160" workbookViewId="0">
      <selection activeCell="G8" sqref="G8"/>
    </sheetView>
  </sheetViews>
  <sheetFormatPr defaultRowHeight="12.75"/>
  <sheetData>
    <row r="1" spans="2:2" ht="15">
      <c r="B1" s="44" t="s">
        <v>81</v>
      </c>
    </row>
    <row r="2" spans="2:2">
      <c r="B2" s="46">
        <v>49.598799999999997</v>
      </c>
    </row>
    <row r="3" spans="2:2">
      <c r="B3" s="46">
        <v>49.615099999999998</v>
      </c>
    </row>
    <row r="4" spans="2:2">
      <c r="B4" s="46">
        <v>49.666800000000002</v>
      </c>
    </row>
    <row r="5" spans="2:2">
      <c r="B5" s="46">
        <v>49.680599999999998</v>
      </c>
    </row>
    <row r="6" spans="2:2">
      <c r="B6" s="46">
        <v>49.708500000000001</v>
      </c>
    </row>
    <row r="7" spans="2:2">
      <c r="B7" s="46">
        <v>49.7258</v>
      </c>
    </row>
    <row r="8" spans="2:2">
      <c r="B8" s="46">
        <v>49.726599999999998</v>
      </c>
    </row>
    <row r="9" spans="2:2">
      <c r="B9" s="46">
        <v>49.731499999999997</v>
      </c>
    </row>
    <row r="10" spans="2:2">
      <c r="B10" s="46">
        <v>49.733400000000003</v>
      </c>
    </row>
    <row r="11" spans="2:2">
      <c r="B11" s="46">
        <v>49.756599999999999</v>
      </c>
    </row>
    <row r="12" spans="2:2">
      <c r="B12" s="46">
        <v>49.763399999999997</v>
      </c>
    </row>
    <row r="13" spans="2:2">
      <c r="B13" s="46">
        <v>49.766599999999997</v>
      </c>
    </row>
    <row r="14" spans="2:2">
      <c r="B14" s="46">
        <v>49.777999999999999</v>
      </c>
    </row>
    <row r="15" spans="2:2">
      <c r="B15" s="46">
        <v>49.785699999999999</v>
      </c>
    </row>
    <row r="16" spans="2:2">
      <c r="B16" s="46">
        <v>49.807899999999997</v>
      </c>
    </row>
    <row r="17" spans="2:2">
      <c r="B17" s="46">
        <v>49.810299999999998</v>
      </c>
    </row>
    <row r="18" spans="2:2">
      <c r="B18" s="46">
        <v>49.813600000000001</v>
      </c>
    </row>
    <row r="19" spans="2:2">
      <c r="B19" s="46">
        <v>49.815100000000001</v>
      </c>
    </row>
    <row r="20" spans="2:2">
      <c r="B20" s="46">
        <v>49.817999999999998</v>
      </c>
    </row>
    <row r="21" spans="2:2">
      <c r="B21" s="46">
        <v>49.819200000000002</v>
      </c>
    </row>
    <row r="22" spans="2:2">
      <c r="B22" s="46">
        <v>49.864400000000003</v>
      </c>
    </row>
    <row r="23" spans="2:2">
      <c r="B23" s="46">
        <v>49.869900000000001</v>
      </c>
    </row>
    <row r="24" spans="2:2">
      <c r="B24" s="46">
        <v>49.872</v>
      </c>
    </row>
    <row r="25" spans="2:2">
      <c r="B25" s="46">
        <v>49.872799999999998</v>
      </c>
    </row>
    <row r="26" spans="2:2">
      <c r="B26" s="46">
        <v>49.873699999999999</v>
      </c>
    </row>
    <row r="27" spans="2:2">
      <c r="B27" s="46">
        <v>49.878700000000002</v>
      </c>
    </row>
    <row r="28" spans="2:2">
      <c r="B28" s="46">
        <v>49.883899999999997</v>
      </c>
    </row>
    <row r="29" spans="2:2">
      <c r="B29" s="46">
        <v>49.886000000000003</v>
      </c>
    </row>
    <row r="30" spans="2:2">
      <c r="B30" s="46">
        <v>49.887300000000003</v>
      </c>
    </row>
    <row r="31" spans="2:2">
      <c r="B31" s="46">
        <v>49.892600000000002</v>
      </c>
    </row>
    <row r="32" spans="2:2">
      <c r="B32" s="46">
        <v>49.8996</v>
      </c>
    </row>
    <row r="33" spans="2:2">
      <c r="B33" s="46">
        <v>49.9024</v>
      </c>
    </row>
    <row r="34" spans="2:2">
      <c r="B34" s="46">
        <v>49.903399999999998</v>
      </c>
    </row>
    <row r="35" spans="2:2">
      <c r="B35" s="46">
        <v>49.904299999999999</v>
      </c>
    </row>
    <row r="36" spans="2:2">
      <c r="B36" s="46">
        <v>49.904400000000003</v>
      </c>
    </row>
    <row r="37" spans="2:2">
      <c r="B37" s="46">
        <v>49.904699999999998</v>
      </c>
    </row>
    <row r="38" spans="2:2">
      <c r="B38" s="46">
        <v>49.907499999999999</v>
      </c>
    </row>
    <row r="39" spans="2:2">
      <c r="B39" s="46">
        <v>49.916200000000003</v>
      </c>
    </row>
    <row r="40" spans="2:2">
      <c r="B40" s="46">
        <v>49.9178</v>
      </c>
    </row>
    <row r="41" spans="2:2">
      <c r="B41" s="46">
        <v>49.919400000000003</v>
      </c>
    </row>
    <row r="42" spans="2:2">
      <c r="B42" s="46">
        <v>49.919499999999999</v>
      </c>
    </row>
    <row r="43" spans="2:2">
      <c r="B43" s="46">
        <v>49.944099999999999</v>
      </c>
    </row>
    <row r="44" spans="2:2">
      <c r="B44" s="46">
        <v>49.953499999999998</v>
      </c>
    </row>
    <row r="45" spans="2:2">
      <c r="B45" s="46">
        <v>49.959699999999998</v>
      </c>
    </row>
    <row r="46" spans="2:2">
      <c r="B46" s="46">
        <v>49.966799999999999</v>
      </c>
    </row>
    <row r="47" spans="2:2">
      <c r="B47" s="46">
        <v>49.968899999999998</v>
      </c>
    </row>
    <row r="48" spans="2:2">
      <c r="B48" s="46">
        <v>49.972999999999999</v>
      </c>
    </row>
    <row r="49" spans="2:2">
      <c r="B49" s="46">
        <v>49.981499999999997</v>
      </c>
    </row>
    <row r="50" spans="2:2">
      <c r="B50" s="46">
        <v>49.983400000000003</v>
      </c>
    </row>
    <row r="51" spans="2:2">
      <c r="B51" s="46">
        <v>49.988300000000002</v>
      </c>
    </row>
    <row r="52" spans="2:2">
      <c r="B52" s="46">
        <v>49.990400000000001</v>
      </c>
    </row>
    <row r="53" spans="2:2">
      <c r="B53" s="46">
        <v>49.993699999999997</v>
      </c>
    </row>
    <row r="54" spans="2:2">
      <c r="B54" s="46">
        <v>49.994500000000002</v>
      </c>
    </row>
    <row r="55" spans="2:2">
      <c r="B55" s="46">
        <v>49.995899999999999</v>
      </c>
    </row>
    <row r="56" spans="2:2">
      <c r="B56" s="46">
        <v>50.003900000000002</v>
      </c>
    </row>
    <row r="57" spans="2:2">
      <c r="B57" s="46">
        <v>50.009900000000002</v>
      </c>
    </row>
    <row r="58" spans="2:2">
      <c r="B58" s="46">
        <v>50.021799999999999</v>
      </c>
    </row>
    <row r="59" spans="2:2">
      <c r="B59" s="46">
        <v>50.024500000000003</v>
      </c>
    </row>
    <row r="60" spans="2:2">
      <c r="B60" s="46">
        <v>50.024700000000003</v>
      </c>
    </row>
    <row r="61" spans="2:2">
      <c r="B61" s="46">
        <v>50.025799999999997</v>
      </c>
    </row>
    <row r="62" spans="2:2">
      <c r="B62" s="46">
        <v>50.027200000000001</v>
      </c>
    </row>
    <row r="63" spans="2:2">
      <c r="B63" s="46">
        <v>50.036999999999999</v>
      </c>
    </row>
    <row r="64" spans="2:2">
      <c r="B64" s="46">
        <v>50.040399999999998</v>
      </c>
    </row>
    <row r="65" spans="2:2">
      <c r="B65" s="46">
        <v>50.040599999999998</v>
      </c>
    </row>
    <row r="66" spans="2:2">
      <c r="B66" s="46">
        <v>50.041699999999999</v>
      </c>
    </row>
    <row r="67" spans="2:2">
      <c r="B67" s="46">
        <v>50.048200000000001</v>
      </c>
    </row>
    <row r="68" spans="2:2">
      <c r="B68" s="46">
        <v>50.054299999999998</v>
      </c>
    </row>
    <row r="69" spans="2:2">
      <c r="B69" s="46">
        <v>50.058599999999998</v>
      </c>
    </row>
    <row r="70" spans="2:2">
      <c r="B70" s="46">
        <v>50.065399999999997</v>
      </c>
    </row>
    <row r="71" spans="2:2">
      <c r="B71" s="46">
        <v>50.076599999999999</v>
      </c>
    </row>
    <row r="72" spans="2:2">
      <c r="B72" s="46">
        <v>50.080399999999997</v>
      </c>
    </row>
    <row r="73" spans="2:2">
      <c r="B73" s="46">
        <v>50.084299999999999</v>
      </c>
    </row>
    <row r="74" spans="2:2">
      <c r="B74" s="46">
        <v>50.095100000000002</v>
      </c>
    </row>
    <row r="75" spans="2:2">
      <c r="B75" s="46">
        <v>50.110599999999998</v>
      </c>
    </row>
    <row r="76" spans="2:2">
      <c r="B76" s="46">
        <v>50.112499999999997</v>
      </c>
    </row>
    <row r="77" spans="2:2">
      <c r="B77" s="46">
        <v>50.113199999999999</v>
      </c>
    </row>
    <row r="78" spans="2:2">
      <c r="B78" s="46">
        <v>50.115000000000002</v>
      </c>
    </row>
    <row r="79" spans="2:2">
      <c r="B79" s="46">
        <v>50.117400000000004</v>
      </c>
    </row>
    <row r="80" spans="2:2">
      <c r="B80" s="46">
        <v>50.119199999999999</v>
      </c>
    </row>
    <row r="81" spans="2:5">
      <c r="B81" s="46">
        <v>50.122</v>
      </c>
    </row>
    <row r="82" spans="2:5">
      <c r="B82" s="46">
        <v>50.133899999999997</v>
      </c>
    </row>
    <row r="83" spans="2:5">
      <c r="B83" s="46">
        <v>50.149500000000003</v>
      </c>
    </row>
    <row r="84" spans="2:5">
      <c r="B84" s="46">
        <v>50.150500000000001</v>
      </c>
    </row>
    <row r="85" spans="2:5">
      <c r="B85" s="46">
        <v>50.154699999999998</v>
      </c>
    </row>
    <row r="86" spans="2:5">
      <c r="B86" s="46">
        <v>50.168999999999997</v>
      </c>
    </row>
    <row r="87" spans="2:5">
      <c r="B87" s="46">
        <v>50.187199999999997</v>
      </c>
    </row>
    <row r="88" spans="2:5">
      <c r="B88" s="46">
        <v>50.187899999999999</v>
      </c>
    </row>
    <row r="89" spans="2:5">
      <c r="B89" s="46">
        <v>50.213200000000001</v>
      </c>
    </row>
    <row r="90" spans="2:5">
      <c r="B90" s="46">
        <v>50.218899999999998</v>
      </c>
    </row>
    <row r="91" spans="2:5">
      <c r="B91" s="46">
        <v>50.235999999999997</v>
      </c>
    </row>
    <row r="92" spans="2:5">
      <c r="B92" s="46">
        <v>50.2393</v>
      </c>
    </row>
    <row r="93" spans="2:5">
      <c r="B93" s="46">
        <v>50.240400000000001</v>
      </c>
      <c r="E93">
        <v>50.5</v>
      </c>
    </row>
    <row r="94" spans="2:5">
      <c r="B94" s="46">
        <v>50.258699999999997</v>
      </c>
      <c r="E94">
        <v>50.4</v>
      </c>
    </row>
    <row r="95" spans="2:5">
      <c r="B95" s="46">
        <v>50.289700000000003</v>
      </c>
      <c r="E95">
        <v>50.3</v>
      </c>
    </row>
    <row r="96" spans="2:5">
      <c r="B96" s="46">
        <v>50.299799999999998</v>
      </c>
      <c r="E96">
        <v>50.2</v>
      </c>
    </row>
    <row r="97" spans="1:5">
      <c r="B97" s="46">
        <v>50.304600000000001</v>
      </c>
      <c r="E97">
        <v>50.1</v>
      </c>
    </row>
    <row r="98" spans="1:5">
      <c r="B98" s="46">
        <v>50.31</v>
      </c>
      <c r="E98">
        <v>50</v>
      </c>
    </row>
    <row r="99" spans="1:5">
      <c r="B99" s="46">
        <v>50.353700000000003</v>
      </c>
      <c r="E99">
        <v>49.9</v>
      </c>
    </row>
    <row r="100" spans="1:5">
      <c r="B100" s="46">
        <v>50.398699999999998</v>
      </c>
      <c r="E100">
        <v>49.8</v>
      </c>
    </row>
    <row r="101" spans="1:5">
      <c r="B101" s="134">
        <v>50.491</v>
      </c>
      <c r="E101">
        <v>49.7</v>
      </c>
    </row>
    <row r="102" spans="1:5">
      <c r="B102" s="133"/>
      <c r="E102">
        <v>49.6</v>
      </c>
    </row>
    <row r="103" spans="1:5">
      <c r="A103" s="35" t="s">
        <v>340</v>
      </c>
      <c r="B103" s="52">
        <f>MIN(B2:B101)</f>
        <v>49.598799999999997</v>
      </c>
      <c r="E103">
        <v>49.5</v>
      </c>
    </row>
    <row r="104" spans="1:5">
      <c r="A104" s="35" t="s">
        <v>341</v>
      </c>
      <c r="B104" s="52">
        <f>MAX(B2:B101)</f>
        <v>50.491</v>
      </c>
    </row>
    <row r="105" spans="1:5">
      <c r="A105" s="35"/>
      <c r="B105" s="52"/>
    </row>
    <row r="106" spans="1:5">
      <c r="A106" s="35" t="s">
        <v>122</v>
      </c>
      <c r="B106" s="52">
        <f>MEDIAN(B2:B101)</f>
        <v>49.989350000000002</v>
      </c>
    </row>
    <row r="107" spans="1:5">
      <c r="A107" s="35" t="s">
        <v>121</v>
      </c>
      <c r="B107">
        <f>PERCENTILE(B2:B101,0.25)</f>
        <v>49.877450000000003</v>
      </c>
    </row>
    <row r="108" spans="1:5">
      <c r="A108" s="35" t="s">
        <v>123</v>
      </c>
      <c r="B108">
        <f>PERCENTILE(B2:B101,0.75)</f>
        <v>50.112674999999996</v>
      </c>
    </row>
    <row r="109" spans="1:5">
      <c r="A109" s="120" t="s">
        <v>356</v>
      </c>
      <c r="B109">
        <f>B108-B107</f>
        <v>0.23522499999999269</v>
      </c>
    </row>
    <row r="110" spans="1:5">
      <c r="A110" s="120" t="s">
        <v>357</v>
      </c>
      <c r="B110">
        <f>1.5*B109</f>
        <v>0.35283749999998903</v>
      </c>
    </row>
    <row r="111" spans="1:5">
      <c r="A111" s="120" t="s">
        <v>358</v>
      </c>
      <c r="B111">
        <f>B108+B110</f>
        <v>50.465512499999988</v>
      </c>
    </row>
    <row r="112" spans="1:5">
      <c r="B112">
        <f>B107-B110</f>
        <v>49.524612500000018</v>
      </c>
    </row>
  </sheetData>
  <autoFilter ref="B1:B101">
    <sortState ref="B2:B101">
      <sortCondition ref="B1:B101"/>
    </sortState>
  </autoFilter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70"/>
  <sheetViews>
    <sheetView topLeftCell="C18" workbookViewId="0">
      <selection activeCell="G39" sqref="G39"/>
    </sheetView>
  </sheetViews>
  <sheetFormatPr defaultRowHeight="12.75"/>
  <sheetData>
    <row r="1" spans="4:9">
      <c r="D1" s="35" t="s">
        <v>359</v>
      </c>
      <c r="E1" s="35" t="s">
        <v>360</v>
      </c>
      <c r="F1" s="35" t="s">
        <v>362</v>
      </c>
      <c r="G1" s="35" t="s">
        <v>363</v>
      </c>
      <c r="H1" s="35" t="s">
        <v>104</v>
      </c>
      <c r="I1" s="35" t="s">
        <v>105</v>
      </c>
    </row>
    <row r="2" spans="4:9">
      <c r="D2">
        <v>100</v>
      </c>
      <c r="E2">
        <v>8</v>
      </c>
      <c r="F2">
        <f>B33</f>
        <v>7.0639437562772009E-2</v>
      </c>
      <c r="G2">
        <f>E2/D2</f>
        <v>0.08</v>
      </c>
      <c r="H2">
        <f>F2+3*SQRT(F2*(1-F2))/(SQRT(D2))</f>
        <v>0.14750591704585261</v>
      </c>
      <c r="I2">
        <f>F2-3*SQRT(F2*(1-F2))/(SQRT(D2))</f>
        <v>-6.2270419203085958E-3</v>
      </c>
    </row>
    <row r="3" spans="4:9">
      <c r="D3">
        <v>120</v>
      </c>
      <c r="E3">
        <v>8</v>
      </c>
      <c r="F3">
        <f>F2</f>
        <v>7.0639437562772009E-2</v>
      </c>
      <c r="G3">
        <f t="shared" ref="G3:G36" si="0">E3/D3</f>
        <v>6.6666666666666666E-2</v>
      </c>
      <c r="H3">
        <f>F3+3*SQRT(F3*(1-F3))/(SQRT(D3))</f>
        <v>0.14080861211092416</v>
      </c>
      <c r="I3">
        <f>F3-3*SQRT(F3*(1-F3))/(SQRT(D3))</f>
        <v>4.7026301461985942E-4</v>
      </c>
    </row>
    <row r="4" spans="4:9">
      <c r="D4">
        <v>110</v>
      </c>
      <c r="E4">
        <v>7</v>
      </c>
      <c r="F4">
        <f t="shared" ref="F4:F67" si="1">F3</f>
        <v>7.0639437562772009E-2</v>
      </c>
      <c r="G4">
        <f t="shared" si="0"/>
        <v>6.363636363636363E-2</v>
      </c>
      <c r="H4">
        <f t="shared" ref="H4:H36" si="2">F4+3*SQRT(F4*(1-F4))/(SQRT(D4))</f>
        <v>0.14392875011690326</v>
      </c>
      <c r="I4">
        <f t="shared" ref="I4:I36" si="3">F4-3*SQRT(F4*(1-F4))/(SQRT(D4))</f>
        <v>-2.6498749913592273E-3</v>
      </c>
    </row>
    <row r="5" spans="4:9">
      <c r="D5">
        <v>80</v>
      </c>
      <c r="E5">
        <v>6</v>
      </c>
      <c r="F5">
        <f t="shared" si="1"/>
        <v>7.0639437562772009E-2</v>
      </c>
      <c r="G5">
        <f t="shared" si="0"/>
        <v>7.4999999999999997E-2</v>
      </c>
      <c r="H5">
        <f t="shared" si="2"/>
        <v>0.15657877422040256</v>
      </c>
      <c r="I5">
        <f t="shared" si="3"/>
        <v>-1.5299899094858557E-2</v>
      </c>
    </row>
    <row r="6" spans="4:9">
      <c r="D6">
        <v>85</v>
      </c>
      <c r="E6">
        <v>5</v>
      </c>
      <c r="F6">
        <f t="shared" si="1"/>
        <v>7.0639437562772009E-2</v>
      </c>
      <c r="G6">
        <f t="shared" si="0"/>
        <v>5.8823529411764705E-2</v>
      </c>
      <c r="H6">
        <f t="shared" si="2"/>
        <v>0.15401284048863711</v>
      </c>
      <c r="I6">
        <f t="shared" si="3"/>
        <v>-1.2733965363093083E-2</v>
      </c>
    </row>
    <row r="7" spans="4:9">
      <c r="D7">
        <v>95</v>
      </c>
      <c r="E7">
        <v>8</v>
      </c>
      <c r="F7">
        <f t="shared" si="1"/>
        <v>7.0639437562772009E-2</v>
      </c>
      <c r="G7">
        <f t="shared" si="0"/>
        <v>8.4210526315789472E-2</v>
      </c>
      <c r="H7">
        <f t="shared" si="2"/>
        <v>0.14950278151341037</v>
      </c>
      <c r="I7">
        <f t="shared" si="3"/>
        <v>-8.2239063878663532E-3</v>
      </c>
    </row>
    <row r="8" spans="4:9">
      <c r="D8">
        <v>100</v>
      </c>
      <c r="E8">
        <v>5</v>
      </c>
      <c r="F8">
        <f t="shared" si="1"/>
        <v>7.0639437562772009E-2</v>
      </c>
      <c r="G8">
        <f t="shared" si="0"/>
        <v>0.05</v>
      </c>
      <c r="H8">
        <f t="shared" si="2"/>
        <v>0.14750591704585261</v>
      </c>
      <c r="I8">
        <f t="shared" si="3"/>
        <v>-6.2270419203085958E-3</v>
      </c>
    </row>
    <row r="9" spans="4:9">
      <c r="D9">
        <v>105</v>
      </c>
      <c r="E9">
        <v>4</v>
      </c>
      <c r="F9">
        <f t="shared" si="1"/>
        <v>7.0639437562772009E-2</v>
      </c>
      <c r="G9">
        <f t="shared" si="0"/>
        <v>3.8095238095238099E-2</v>
      </c>
      <c r="H9">
        <f t="shared" si="2"/>
        <v>0.14565344049760731</v>
      </c>
      <c r="I9">
        <f t="shared" si="3"/>
        <v>-4.3745653720632938E-3</v>
      </c>
    </row>
    <row r="10" spans="4:9">
      <c r="D10">
        <v>90</v>
      </c>
      <c r="E10">
        <v>6</v>
      </c>
      <c r="F10">
        <f t="shared" si="1"/>
        <v>7.0639437562772009E-2</v>
      </c>
      <c r="G10">
        <f t="shared" si="0"/>
        <v>6.6666666666666666E-2</v>
      </c>
      <c r="H10">
        <f t="shared" si="2"/>
        <v>0.15166382119115096</v>
      </c>
      <c r="I10">
        <f t="shared" si="3"/>
        <v>-1.0384946065606956E-2</v>
      </c>
    </row>
    <row r="11" spans="4:9">
      <c r="D11">
        <v>95</v>
      </c>
      <c r="E11">
        <v>6</v>
      </c>
      <c r="F11">
        <f t="shared" si="1"/>
        <v>7.0639437562772009E-2</v>
      </c>
      <c r="G11">
        <f t="shared" si="0"/>
        <v>6.3157894736842107E-2</v>
      </c>
      <c r="H11">
        <f t="shared" si="2"/>
        <v>0.14950278151341037</v>
      </c>
      <c r="I11">
        <f t="shared" si="3"/>
        <v>-8.2239063878663532E-3</v>
      </c>
    </row>
    <row r="12" spans="4:9">
      <c r="D12">
        <v>100</v>
      </c>
      <c r="E12">
        <v>8</v>
      </c>
      <c r="F12">
        <f t="shared" si="1"/>
        <v>7.0639437562772009E-2</v>
      </c>
      <c r="G12">
        <f t="shared" si="0"/>
        <v>0.08</v>
      </c>
      <c r="H12">
        <f t="shared" si="2"/>
        <v>0.14750591704585261</v>
      </c>
      <c r="I12">
        <f t="shared" si="3"/>
        <v>-6.2270419203085958E-3</v>
      </c>
    </row>
    <row r="13" spans="4:9">
      <c r="D13">
        <v>103</v>
      </c>
      <c r="E13">
        <v>7</v>
      </c>
      <c r="F13">
        <f t="shared" si="1"/>
        <v>7.0639437562772009E-2</v>
      </c>
      <c r="G13">
        <f t="shared" si="0"/>
        <v>6.7961165048543687E-2</v>
      </c>
      <c r="H13">
        <f t="shared" si="2"/>
        <v>0.14637823030686628</v>
      </c>
      <c r="I13">
        <f t="shared" si="3"/>
        <v>-5.0993551813222626E-3</v>
      </c>
    </row>
    <row r="14" spans="4:9">
      <c r="D14">
        <v>108</v>
      </c>
      <c r="E14">
        <v>6</v>
      </c>
      <c r="F14">
        <f t="shared" si="1"/>
        <v>7.0639437562772009E-2</v>
      </c>
      <c r="G14">
        <f t="shared" si="0"/>
        <v>5.5555555555555552E-2</v>
      </c>
      <c r="H14">
        <f t="shared" si="2"/>
        <v>0.1446042419314644</v>
      </c>
      <c r="I14">
        <f t="shared" si="3"/>
        <v>-3.3253668059203823E-3</v>
      </c>
    </row>
    <row r="15" spans="4:9">
      <c r="D15">
        <v>110</v>
      </c>
      <c r="E15">
        <v>7</v>
      </c>
      <c r="F15">
        <f t="shared" si="1"/>
        <v>7.0639437562772009E-2</v>
      </c>
      <c r="G15">
        <f t="shared" si="0"/>
        <v>6.363636363636363E-2</v>
      </c>
      <c r="H15">
        <f t="shared" si="2"/>
        <v>0.14392875011690326</v>
      </c>
      <c r="I15">
        <f t="shared" si="3"/>
        <v>-2.6498749913592273E-3</v>
      </c>
    </row>
    <row r="16" spans="4:9">
      <c r="D16">
        <v>80</v>
      </c>
      <c r="E16">
        <v>6</v>
      </c>
      <c r="F16">
        <f t="shared" si="1"/>
        <v>7.0639437562772009E-2</v>
      </c>
      <c r="G16">
        <f t="shared" si="0"/>
        <v>7.4999999999999997E-2</v>
      </c>
      <c r="H16">
        <f t="shared" si="2"/>
        <v>0.15657877422040256</v>
      </c>
      <c r="I16">
        <f t="shared" si="3"/>
        <v>-1.5299899094858557E-2</v>
      </c>
    </row>
    <row r="17" spans="1:9">
      <c r="D17">
        <v>85</v>
      </c>
      <c r="E17">
        <v>10</v>
      </c>
      <c r="F17">
        <f t="shared" si="1"/>
        <v>7.0639437562772009E-2</v>
      </c>
      <c r="G17">
        <f t="shared" si="0"/>
        <v>0.11764705882352941</v>
      </c>
      <c r="H17">
        <f t="shared" si="2"/>
        <v>0.15401284048863711</v>
      </c>
      <c r="I17">
        <f t="shared" si="3"/>
        <v>-1.2733965363093083E-2</v>
      </c>
    </row>
    <row r="18" spans="1:9">
      <c r="D18">
        <v>100</v>
      </c>
      <c r="E18">
        <v>9</v>
      </c>
      <c r="F18">
        <f t="shared" si="1"/>
        <v>7.0639437562772009E-2</v>
      </c>
      <c r="G18">
        <f t="shared" si="0"/>
        <v>0.09</v>
      </c>
      <c r="H18">
        <f t="shared" si="2"/>
        <v>0.14750591704585261</v>
      </c>
      <c r="I18">
        <f t="shared" si="3"/>
        <v>-6.2270419203085958E-3</v>
      </c>
    </row>
    <row r="19" spans="1:9">
      <c r="D19">
        <v>120</v>
      </c>
      <c r="E19">
        <v>5</v>
      </c>
      <c r="F19">
        <f t="shared" si="1"/>
        <v>7.0639437562772009E-2</v>
      </c>
      <c r="G19">
        <f t="shared" si="0"/>
        <v>4.1666666666666664E-2</v>
      </c>
      <c r="H19">
        <f t="shared" si="2"/>
        <v>0.14080861211092416</v>
      </c>
      <c r="I19">
        <f t="shared" si="3"/>
        <v>4.7026301461985942E-4</v>
      </c>
    </row>
    <row r="20" spans="1:9">
      <c r="D20">
        <v>100</v>
      </c>
      <c r="E20">
        <v>8</v>
      </c>
      <c r="F20">
        <f t="shared" si="1"/>
        <v>7.0639437562772009E-2</v>
      </c>
      <c r="G20">
        <f t="shared" si="0"/>
        <v>0.08</v>
      </c>
      <c r="H20">
        <f t="shared" si="2"/>
        <v>0.14750591704585261</v>
      </c>
      <c r="I20">
        <f t="shared" si="3"/>
        <v>-6.2270419203085958E-3</v>
      </c>
    </row>
    <row r="21" spans="1:9">
      <c r="D21">
        <v>85</v>
      </c>
      <c r="E21">
        <v>7</v>
      </c>
      <c r="F21">
        <f t="shared" si="1"/>
        <v>7.0639437562772009E-2</v>
      </c>
      <c r="G21">
        <f t="shared" si="0"/>
        <v>8.2352941176470587E-2</v>
      </c>
      <c r="H21">
        <f t="shared" si="2"/>
        <v>0.15401284048863711</v>
      </c>
      <c r="I21">
        <f t="shared" si="3"/>
        <v>-1.2733965363093083E-2</v>
      </c>
    </row>
    <row r="22" spans="1:9">
      <c r="D22">
        <v>100</v>
      </c>
      <c r="E22">
        <v>6</v>
      </c>
      <c r="F22">
        <f t="shared" si="1"/>
        <v>7.0639437562772009E-2</v>
      </c>
      <c r="G22">
        <f t="shared" si="0"/>
        <v>0.06</v>
      </c>
      <c r="H22">
        <f t="shared" si="2"/>
        <v>0.14750591704585261</v>
      </c>
      <c r="I22">
        <f t="shared" si="3"/>
        <v>-6.2270419203085958E-3</v>
      </c>
    </row>
    <row r="23" spans="1:9">
      <c r="D23">
        <v>90</v>
      </c>
      <c r="E23">
        <v>5</v>
      </c>
      <c r="F23">
        <f t="shared" si="1"/>
        <v>7.0639437562772009E-2</v>
      </c>
      <c r="G23">
        <f t="shared" si="0"/>
        <v>5.5555555555555552E-2</v>
      </c>
      <c r="H23">
        <f t="shared" si="2"/>
        <v>0.15166382119115096</v>
      </c>
      <c r="I23">
        <f t="shared" si="3"/>
        <v>-1.0384946065606956E-2</v>
      </c>
    </row>
    <row r="24" spans="1:9">
      <c r="D24">
        <v>90</v>
      </c>
      <c r="E24">
        <v>5</v>
      </c>
      <c r="F24">
        <f t="shared" si="1"/>
        <v>7.0639437562772009E-2</v>
      </c>
      <c r="G24">
        <f t="shared" si="0"/>
        <v>5.5555555555555552E-2</v>
      </c>
      <c r="H24">
        <f t="shared" si="2"/>
        <v>0.15166382119115096</v>
      </c>
      <c r="I24">
        <f t="shared" si="3"/>
        <v>-1.0384946065606956E-2</v>
      </c>
    </row>
    <row r="25" spans="1:9">
      <c r="D25">
        <v>95</v>
      </c>
      <c r="E25">
        <v>12</v>
      </c>
      <c r="F25">
        <f t="shared" si="1"/>
        <v>7.0639437562772009E-2</v>
      </c>
      <c r="G25">
        <f t="shared" si="0"/>
        <v>0.12631578947368421</v>
      </c>
      <c r="H25">
        <f t="shared" si="2"/>
        <v>0.14950278151341037</v>
      </c>
      <c r="I25">
        <f t="shared" si="3"/>
        <v>-8.2239063878663532E-3</v>
      </c>
    </row>
    <row r="26" spans="1:9">
      <c r="D26">
        <v>108</v>
      </c>
      <c r="E26">
        <v>8</v>
      </c>
      <c r="F26">
        <f t="shared" si="1"/>
        <v>7.0639437562772009E-2</v>
      </c>
      <c r="G26">
        <f t="shared" si="0"/>
        <v>7.407407407407407E-2</v>
      </c>
      <c r="H26">
        <f t="shared" si="2"/>
        <v>0.1446042419314644</v>
      </c>
      <c r="I26">
        <f t="shared" si="3"/>
        <v>-3.3253668059203823E-3</v>
      </c>
    </row>
    <row r="27" spans="1:9">
      <c r="D27">
        <v>98</v>
      </c>
      <c r="E27">
        <v>7</v>
      </c>
      <c r="F27">
        <f t="shared" si="1"/>
        <v>7.0639437562772009E-2</v>
      </c>
      <c r="G27">
        <f t="shared" si="0"/>
        <v>7.1428571428571425E-2</v>
      </c>
      <c r="H27">
        <f t="shared" si="2"/>
        <v>0.14828630740337617</v>
      </c>
      <c r="I27">
        <f t="shared" si="3"/>
        <v>-7.0074322778321679E-3</v>
      </c>
    </row>
    <row r="28" spans="1:9">
      <c r="D28">
        <v>100</v>
      </c>
      <c r="E28">
        <v>8</v>
      </c>
      <c r="F28">
        <f t="shared" si="1"/>
        <v>7.0639437562772009E-2</v>
      </c>
      <c r="G28">
        <f t="shared" si="0"/>
        <v>0.08</v>
      </c>
      <c r="H28">
        <f t="shared" si="2"/>
        <v>0.14750591704585261</v>
      </c>
      <c r="I28">
        <f t="shared" si="3"/>
        <v>-6.2270419203085958E-3</v>
      </c>
    </row>
    <row r="29" spans="1:9">
      <c r="D29">
        <v>105</v>
      </c>
      <c r="E29">
        <v>8</v>
      </c>
      <c r="F29">
        <f t="shared" si="1"/>
        <v>7.0639437562772009E-2</v>
      </c>
      <c r="G29">
        <f t="shared" si="0"/>
        <v>7.6190476190476197E-2</v>
      </c>
      <c r="H29">
        <f t="shared" si="2"/>
        <v>0.14565344049760731</v>
      </c>
      <c r="I29">
        <f t="shared" si="3"/>
        <v>-4.3745653720632938E-3</v>
      </c>
    </row>
    <row r="30" spans="1:9">
      <c r="D30">
        <v>110</v>
      </c>
      <c r="E30">
        <v>7</v>
      </c>
      <c r="F30">
        <f t="shared" si="1"/>
        <v>7.0639437562772009E-2</v>
      </c>
      <c r="G30">
        <f t="shared" si="0"/>
        <v>6.363636363636363E-2</v>
      </c>
      <c r="H30">
        <f t="shared" si="2"/>
        <v>0.14392875011690326</v>
      </c>
      <c r="I30">
        <f t="shared" si="3"/>
        <v>-2.6498749913592273E-3</v>
      </c>
    </row>
    <row r="31" spans="1:9">
      <c r="D31">
        <v>120</v>
      </c>
      <c r="E31">
        <v>9</v>
      </c>
      <c r="F31">
        <f t="shared" si="1"/>
        <v>7.0639437562772009E-2</v>
      </c>
      <c r="G31">
        <f t="shared" si="0"/>
        <v>7.4999999999999997E-2</v>
      </c>
      <c r="H31">
        <f t="shared" si="2"/>
        <v>0.14080861211092416</v>
      </c>
      <c r="I31">
        <f t="shared" si="3"/>
        <v>4.7026301461985942E-4</v>
      </c>
    </row>
    <row r="32" spans="1:9">
      <c r="A32" s="35" t="s">
        <v>361</v>
      </c>
      <c r="B32" s="3">
        <f>SUM(D2:D31)</f>
        <v>2987</v>
      </c>
      <c r="C32" s="3">
        <f>SUM(E2:E31)</f>
        <v>211</v>
      </c>
      <c r="D32">
        <v>90</v>
      </c>
      <c r="E32">
        <v>8</v>
      </c>
      <c r="F32">
        <f t="shared" si="1"/>
        <v>7.0639437562772009E-2</v>
      </c>
      <c r="G32">
        <f t="shared" si="0"/>
        <v>8.8888888888888892E-2</v>
      </c>
      <c r="H32">
        <f t="shared" si="2"/>
        <v>0.15166382119115096</v>
      </c>
      <c r="I32">
        <f t="shared" si="3"/>
        <v>-1.0384946065606956E-2</v>
      </c>
    </row>
    <row r="33" spans="1:9">
      <c r="A33" s="35" t="s">
        <v>362</v>
      </c>
      <c r="B33">
        <f>C32/B32</f>
        <v>7.0639437562772009E-2</v>
      </c>
      <c r="D33">
        <v>110</v>
      </c>
      <c r="E33">
        <v>8</v>
      </c>
      <c r="F33">
        <f t="shared" si="1"/>
        <v>7.0639437562772009E-2</v>
      </c>
      <c r="G33">
        <f t="shared" si="0"/>
        <v>7.2727272727272724E-2</v>
      </c>
      <c r="H33">
        <f t="shared" si="2"/>
        <v>0.14392875011690326</v>
      </c>
      <c r="I33">
        <f t="shared" si="3"/>
        <v>-2.6498749913592273E-3</v>
      </c>
    </row>
    <row r="34" spans="1:9">
      <c r="D34">
        <v>100</v>
      </c>
      <c r="E34">
        <v>8</v>
      </c>
      <c r="F34">
        <f t="shared" si="1"/>
        <v>7.0639437562772009E-2</v>
      </c>
      <c r="G34">
        <f t="shared" si="0"/>
        <v>0.08</v>
      </c>
      <c r="H34">
        <f t="shared" si="2"/>
        <v>0.14750591704585261</v>
      </c>
      <c r="I34">
        <f t="shared" si="3"/>
        <v>-6.2270419203085958E-3</v>
      </c>
    </row>
    <row r="35" spans="1:9">
      <c r="D35">
        <v>110</v>
      </c>
      <c r="E35">
        <v>7</v>
      </c>
      <c r="F35">
        <f t="shared" si="1"/>
        <v>7.0639437562772009E-2</v>
      </c>
      <c r="G35">
        <f t="shared" si="0"/>
        <v>6.363636363636363E-2</v>
      </c>
      <c r="H35">
        <f t="shared" si="2"/>
        <v>0.14392875011690326</v>
      </c>
      <c r="I35">
        <f t="shared" si="3"/>
        <v>-2.6498749913592273E-3</v>
      </c>
    </row>
    <row r="36" spans="1:9">
      <c r="D36">
        <v>200</v>
      </c>
      <c r="E36">
        <v>11</v>
      </c>
      <c r="F36">
        <f t="shared" si="1"/>
        <v>7.0639437562772009E-2</v>
      </c>
      <c r="G36">
        <f t="shared" si="0"/>
        <v>5.5E-2</v>
      </c>
      <c r="H36">
        <f t="shared" si="2"/>
        <v>0.12499224645119493</v>
      </c>
      <c r="I36">
        <f t="shared" si="3"/>
        <v>1.6286628674349088E-2</v>
      </c>
    </row>
    <row r="37" spans="1:9">
      <c r="F37">
        <f t="shared" si="1"/>
        <v>7.0639437562772009E-2</v>
      </c>
    </row>
    <row r="38" spans="1:9">
      <c r="F38">
        <f t="shared" si="1"/>
        <v>7.0639437562772009E-2</v>
      </c>
    </row>
    <row r="39" spans="1:9">
      <c r="F39">
        <f t="shared" si="1"/>
        <v>7.0639437562772009E-2</v>
      </c>
    </row>
    <row r="40" spans="1:9">
      <c r="F40">
        <f t="shared" si="1"/>
        <v>7.0639437562772009E-2</v>
      </c>
    </row>
    <row r="41" spans="1:9">
      <c r="F41">
        <f t="shared" si="1"/>
        <v>7.0639437562772009E-2</v>
      </c>
    </row>
    <row r="42" spans="1:9">
      <c r="F42">
        <f t="shared" si="1"/>
        <v>7.0639437562772009E-2</v>
      </c>
    </row>
    <row r="43" spans="1:9">
      <c r="F43">
        <f t="shared" si="1"/>
        <v>7.0639437562772009E-2</v>
      </c>
    </row>
    <row r="44" spans="1:9">
      <c r="F44">
        <f t="shared" si="1"/>
        <v>7.0639437562772009E-2</v>
      </c>
    </row>
    <row r="45" spans="1:9">
      <c r="F45">
        <f t="shared" si="1"/>
        <v>7.0639437562772009E-2</v>
      </c>
    </row>
    <row r="46" spans="1:9">
      <c r="F46">
        <f t="shared" si="1"/>
        <v>7.0639437562772009E-2</v>
      </c>
    </row>
    <row r="47" spans="1:9">
      <c r="F47">
        <f t="shared" si="1"/>
        <v>7.0639437562772009E-2</v>
      </c>
    </row>
    <row r="48" spans="1:9">
      <c r="F48">
        <f t="shared" si="1"/>
        <v>7.0639437562772009E-2</v>
      </c>
    </row>
    <row r="49" spans="6:6">
      <c r="F49">
        <f t="shared" si="1"/>
        <v>7.0639437562772009E-2</v>
      </c>
    </row>
    <row r="50" spans="6:6">
      <c r="F50">
        <f t="shared" si="1"/>
        <v>7.0639437562772009E-2</v>
      </c>
    </row>
    <row r="51" spans="6:6">
      <c r="F51">
        <f t="shared" si="1"/>
        <v>7.0639437562772009E-2</v>
      </c>
    </row>
    <row r="52" spans="6:6">
      <c r="F52">
        <f t="shared" si="1"/>
        <v>7.0639437562772009E-2</v>
      </c>
    </row>
    <row r="53" spans="6:6">
      <c r="F53">
        <f t="shared" si="1"/>
        <v>7.0639437562772009E-2</v>
      </c>
    </row>
    <row r="54" spans="6:6">
      <c r="F54">
        <f t="shared" si="1"/>
        <v>7.0639437562772009E-2</v>
      </c>
    </row>
    <row r="55" spans="6:6">
      <c r="F55">
        <f t="shared" si="1"/>
        <v>7.0639437562772009E-2</v>
      </c>
    </row>
    <row r="56" spans="6:6">
      <c r="F56">
        <f t="shared" si="1"/>
        <v>7.0639437562772009E-2</v>
      </c>
    </row>
    <row r="57" spans="6:6">
      <c r="F57">
        <f t="shared" si="1"/>
        <v>7.0639437562772009E-2</v>
      </c>
    </row>
    <row r="58" spans="6:6">
      <c r="F58">
        <f t="shared" si="1"/>
        <v>7.0639437562772009E-2</v>
      </c>
    </row>
    <row r="59" spans="6:6">
      <c r="F59">
        <f t="shared" si="1"/>
        <v>7.0639437562772009E-2</v>
      </c>
    </row>
    <row r="60" spans="6:6">
      <c r="F60">
        <f t="shared" si="1"/>
        <v>7.0639437562772009E-2</v>
      </c>
    </row>
    <row r="61" spans="6:6">
      <c r="F61">
        <f t="shared" si="1"/>
        <v>7.0639437562772009E-2</v>
      </c>
    </row>
    <row r="62" spans="6:6">
      <c r="F62">
        <f t="shared" si="1"/>
        <v>7.0639437562772009E-2</v>
      </c>
    </row>
    <row r="63" spans="6:6">
      <c r="F63">
        <f t="shared" si="1"/>
        <v>7.0639437562772009E-2</v>
      </c>
    </row>
    <row r="64" spans="6:6">
      <c r="F64">
        <f t="shared" si="1"/>
        <v>7.0639437562772009E-2</v>
      </c>
    </row>
    <row r="65" spans="6:6">
      <c r="F65">
        <f t="shared" si="1"/>
        <v>7.0639437562772009E-2</v>
      </c>
    </row>
    <row r="66" spans="6:6">
      <c r="F66">
        <f t="shared" si="1"/>
        <v>7.0639437562772009E-2</v>
      </c>
    </row>
    <row r="67" spans="6:6">
      <c r="F67">
        <f t="shared" si="1"/>
        <v>7.0639437562772009E-2</v>
      </c>
    </row>
    <row r="68" spans="6:6">
      <c r="F68">
        <f t="shared" ref="F68:F70" si="4">F67</f>
        <v>7.0639437562772009E-2</v>
      </c>
    </row>
    <row r="69" spans="6:6">
      <c r="F69">
        <f t="shared" si="4"/>
        <v>7.0639437562772009E-2</v>
      </c>
    </row>
    <row r="70" spans="6:6">
      <c r="F70">
        <f t="shared" si="4"/>
        <v>7.0639437562772009E-2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B2:F48"/>
  <sheetViews>
    <sheetView topLeftCell="A18" workbookViewId="0">
      <selection activeCell="L46" sqref="L46"/>
    </sheetView>
  </sheetViews>
  <sheetFormatPr defaultRowHeight="12.75"/>
  <cols>
    <col min="2" max="2" width="31.7109375" customWidth="1"/>
    <col min="6" max="6" width="12.85546875" customWidth="1"/>
  </cols>
  <sheetData>
    <row r="2" spans="2:6">
      <c r="C2" t="s">
        <v>364</v>
      </c>
    </row>
    <row r="4" spans="2:6">
      <c r="C4" t="s">
        <v>246</v>
      </c>
      <c r="D4" t="s">
        <v>247</v>
      </c>
    </row>
    <row r="5" spans="2:6">
      <c r="C5">
        <v>53.5</v>
      </c>
      <c r="D5">
        <v>58.2</v>
      </c>
    </row>
    <row r="6" spans="2:6">
      <c r="B6" t="s">
        <v>365</v>
      </c>
      <c r="C6">
        <v>54.6</v>
      </c>
      <c r="D6">
        <v>57.8</v>
      </c>
    </row>
    <row r="7" spans="2:6">
      <c r="B7" t="s">
        <v>366</v>
      </c>
      <c r="C7">
        <v>54.1</v>
      </c>
      <c r="D7">
        <v>57.6</v>
      </c>
    </row>
    <row r="8" spans="2:6">
      <c r="B8" t="s">
        <v>122</v>
      </c>
      <c r="C8" s="115">
        <f>MEDIAN(C5:C7)</f>
        <v>54.1</v>
      </c>
      <c r="D8" s="115">
        <f>MEDIAN(D5:D7)</f>
        <v>57.8</v>
      </c>
      <c r="E8">
        <f>MAX(C8:D8)-MIN(C8:D8)</f>
        <v>3.6999999999999957</v>
      </c>
      <c r="F8" s="35" t="s">
        <v>270</v>
      </c>
    </row>
    <row r="9" spans="2:6">
      <c r="B9" t="s">
        <v>160</v>
      </c>
      <c r="C9" s="115">
        <f>MAX(C5:C7)-MIN(C5:C7)</f>
        <v>1.1000000000000014</v>
      </c>
      <c r="D9" s="115">
        <f>MAX(D5:D7)-MIN(D5:D7)</f>
        <v>0.60000000000000142</v>
      </c>
      <c r="E9">
        <f>AVERAGE(C9:D9)</f>
        <v>0.85000000000000142</v>
      </c>
      <c r="F9" s="35" t="s">
        <v>302</v>
      </c>
    </row>
    <row r="10" spans="2:6">
      <c r="B10" s="35" t="s">
        <v>372</v>
      </c>
      <c r="C10" s="3">
        <f>AVERAGE(C8:D8)</f>
        <v>55.95</v>
      </c>
      <c r="E10" s="115">
        <f>E8/E9</f>
        <v>4.3529411764705763</v>
      </c>
      <c r="F10" s="35" t="s">
        <v>257</v>
      </c>
    </row>
    <row r="11" spans="2:6">
      <c r="E11" s="115"/>
      <c r="F11" s="35"/>
    </row>
    <row r="12" spans="2:6">
      <c r="E12" s="115"/>
      <c r="F12" s="35"/>
    </row>
    <row r="13" spans="2:6">
      <c r="B13" s="35" t="s">
        <v>367</v>
      </c>
    </row>
    <row r="14" spans="2:6">
      <c r="B14" s="35" t="s">
        <v>368</v>
      </c>
    </row>
    <row r="15" spans="2:6">
      <c r="B15" s="35" t="s">
        <v>369</v>
      </c>
    </row>
    <row r="16" spans="2:6">
      <c r="C16" s="35" t="s">
        <v>370</v>
      </c>
    </row>
    <row r="17" spans="2:5">
      <c r="C17" s="35" t="s">
        <v>371</v>
      </c>
    </row>
    <row r="18" spans="2:5">
      <c r="C18" s="35"/>
    </row>
    <row r="19" spans="2:5">
      <c r="B19" s="35" t="s">
        <v>282</v>
      </c>
      <c r="C19" s="35" t="s">
        <v>280</v>
      </c>
      <c r="D19" s="35" t="s">
        <v>281</v>
      </c>
    </row>
    <row r="20" spans="2:5">
      <c r="C20">
        <v>55</v>
      </c>
      <c r="D20">
        <v>57</v>
      </c>
    </row>
    <row r="21" spans="2:5">
      <c r="C21" s="35" t="s">
        <v>313</v>
      </c>
      <c r="D21" s="35" t="s">
        <v>314</v>
      </c>
    </row>
    <row r="22" spans="2:5">
      <c r="B22" s="35" t="s">
        <v>373</v>
      </c>
      <c r="C22" s="35">
        <v>57</v>
      </c>
      <c r="D22">
        <v>57.4</v>
      </c>
    </row>
    <row r="23" spans="2:5">
      <c r="B23" s="35" t="s">
        <v>374</v>
      </c>
      <c r="C23" s="35" t="s">
        <v>319</v>
      </c>
      <c r="D23" s="35" t="s">
        <v>375</v>
      </c>
      <c r="E23">
        <v>58.400000000000098</v>
      </c>
    </row>
    <row r="24" spans="2:5">
      <c r="C24">
        <v>58.4</v>
      </c>
      <c r="D24">
        <v>58.6</v>
      </c>
      <c r="E24">
        <v>58.200000000000102</v>
      </c>
    </row>
    <row r="25" spans="2:5">
      <c r="E25">
        <v>58.000000000000099</v>
      </c>
    </row>
    <row r="26" spans="2:5">
      <c r="E26">
        <v>57.800000000000097</v>
      </c>
    </row>
    <row r="27" spans="2:5">
      <c r="E27">
        <v>57.600000000000101</v>
      </c>
    </row>
    <row r="28" spans="2:5">
      <c r="E28">
        <v>57.4</v>
      </c>
    </row>
    <row r="29" spans="2:5">
      <c r="E29">
        <v>57.200000000000102</v>
      </c>
    </row>
    <row r="30" spans="2:5">
      <c r="E30">
        <v>57</v>
      </c>
    </row>
    <row r="31" spans="2:5">
      <c r="E31">
        <v>56.800000000000097</v>
      </c>
    </row>
    <row r="32" spans="2:5">
      <c r="E32">
        <v>56.6</v>
      </c>
    </row>
    <row r="33" spans="5:5">
      <c r="E33">
        <v>56.4</v>
      </c>
    </row>
    <row r="34" spans="5:5">
      <c r="E34">
        <v>56.2</v>
      </c>
    </row>
    <row r="35" spans="5:5">
      <c r="E35">
        <v>56</v>
      </c>
    </row>
    <row r="36" spans="5:5">
      <c r="E36">
        <v>55.8</v>
      </c>
    </row>
    <row r="37" spans="5:5">
      <c r="E37">
        <v>55.6</v>
      </c>
    </row>
    <row r="38" spans="5:5">
      <c r="E38">
        <v>55.4</v>
      </c>
    </row>
    <row r="39" spans="5:5">
      <c r="E39">
        <v>55.2</v>
      </c>
    </row>
    <row r="40" spans="5:5">
      <c r="E40">
        <v>55</v>
      </c>
    </row>
    <row r="41" spans="5:5">
      <c r="E41">
        <v>54.8</v>
      </c>
    </row>
    <row r="42" spans="5:5">
      <c r="E42">
        <v>54.6</v>
      </c>
    </row>
    <row r="43" spans="5:5">
      <c r="E43">
        <v>54.4</v>
      </c>
    </row>
    <row r="44" spans="5:5">
      <c r="E44">
        <v>54.2</v>
      </c>
    </row>
    <row r="45" spans="5:5">
      <c r="E45">
        <v>54</v>
      </c>
    </row>
    <row r="46" spans="5:5">
      <c r="E46">
        <v>53.8</v>
      </c>
    </row>
    <row r="47" spans="5:5">
      <c r="E47">
        <v>53.6</v>
      </c>
    </row>
    <row r="48" spans="5:5">
      <c r="E48">
        <v>53.4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Variation</vt:lpstr>
      <vt:lpstr>Pareto for Time</vt:lpstr>
      <vt:lpstr>Pareto1-Class</vt:lpstr>
      <vt:lpstr>Pareto -HM</vt:lpstr>
      <vt:lpstr>PEN</vt:lpstr>
      <vt:lpstr>CheckSheet</vt:lpstr>
      <vt:lpstr>BrainstormingHW</vt:lpstr>
      <vt:lpstr>C_E - HW</vt:lpstr>
      <vt:lpstr>CAT-HW</vt:lpstr>
      <vt:lpstr>why-whyHM</vt:lpstr>
      <vt:lpstr>Histogram</vt:lpstr>
      <vt:lpstr>4 Machines</vt:lpstr>
      <vt:lpstr>Analize varaition</vt:lpstr>
      <vt:lpstr>scatter correl</vt:lpstr>
      <vt:lpstr>strength</vt:lpstr>
      <vt:lpstr>Centre</vt:lpstr>
      <vt:lpstr>Ppk Cpk</vt:lpstr>
      <vt:lpstr>Box Plot</vt:lpstr>
      <vt:lpstr>analize</vt:lpstr>
      <vt:lpstr>Xbar R chart</vt:lpstr>
      <vt:lpstr>I MR  chart</vt:lpstr>
      <vt:lpstr>Component Search</vt:lpstr>
      <vt:lpstr>CompoSearch Demo</vt:lpstr>
      <vt:lpstr>Comp Search Demo2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Advait</dc:creator>
  <cp:lastModifiedBy>FML1579</cp:lastModifiedBy>
  <dcterms:created xsi:type="dcterms:W3CDTF">1996-10-14T23:33:28Z</dcterms:created>
  <dcterms:modified xsi:type="dcterms:W3CDTF">2013-12-05T16:55:33Z</dcterms:modified>
</cp:coreProperties>
</file>